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nager\Desktop\Study year 24-25\"/>
    </mc:Choice>
  </mc:AlternateContent>
  <xr:revisionPtr revIDLastSave="0" documentId="8_{E8510BED-AE4D-4299-B956-3102C7C9014E}" xr6:coauthVersionLast="41" xr6:coauthVersionMax="41" xr10:uidLastSave="{00000000-0000-0000-0000-000000000000}"/>
  <bookViews>
    <workbookView xWindow="-120" yWindow="-120" windowWidth="29040" windowHeight="15720" tabRatio="788" xr2:uid="{00000000-000D-0000-FFFF-FFFF00000000}"/>
  </bookViews>
  <sheets>
    <sheet name="Academic Calendar 24-25." sheetId="14" r:id="rId1"/>
  </sheets>
  <definedNames>
    <definedName name="Calendar10Month">'Academic Calendar 24-25.'!#REF!</definedName>
    <definedName name="Calendar10MonthOption">MATCH(Calendar10Month,Months,0)</definedName>
    <definedName name="Calendar10Year">'Academic Calendar 24-25.'!#REF!</definedName>
    <definedName name="Calendar11Month">'Academic Calendar 24-25.'!#REF!</definedName>
    <definedName name="Calendar11MonthOption">MATCH(Calendar11Month,Months,0)</definedName>
    <definedName name="Calendar11Year">'Academic Calendar 24-25.'!#REF!</definedName>
    <definedName name="Calendar12Month">'Academic Calendar 24-25.'!#REF!</definedName>
    <definedName name="Calendar12MonthOption">MATCH(Calendar12Month,Months,0)</definedName>
    <definedName name="Calendar12Year">'Academic Calendar 24-25.'!#REF!</definedName>
    <definedName name="Calendar1Month">'Academic Calendar 24-25.'!$C$1</definedName>
    <definedName name="Calendar1MonthOption">MATCH(Calendar1Month,Months,0)</definedName>
    <definedName name="Calendar1Year">'Academic Calendar 24-25.'!$B$1</definedName>
    <definedName name="Calendar2Month">'Academic Calendar 24-25.'!$C$15</definedName>
    <definedName name="Calendar2MonthOption">MATCH(Calendar2Month,Months,0)</definedName>
    <definedName name="Calendar2Year">'Academic Calendar 24-25.'!$B$15</definedName>
    <definedName name="Calendar3Month">'Academic Calendar 24-25.'!$C$29</definedName>
    <definedName name="Calendar3MonthOption">MATCH(Calendar3Month,Months,0)</definedName>
    <definedName name="Calendar3Year">'Academic Calendar 24-25.'!$B$29</definedName>
    <definedName name="Calendar4Month">'Academic Calendar 24-25.'!$C$43</definedName>
    <definedName name="Calendar4MonthOption">MATCH(Calendar4Month,Months,0)</definedName>
    <definedName name="Calendar4Year">'Academic Calendar 24-25.'!$B$43</definedName>
    <definedName name="Calendar5Month">'Academic Calendar 24-25.'!$C$57</definedName>
    <definedName name="Calendar5MonthOption">MATCH(Calendar5Month,Months,0)</definedName>
    <definedName name="Calendar5Year">'Academic Calendar 24-25.'!$B$57</definedName>
    <definedName name="Calendar6Month">'Academic Calendar 24-25.'!$C$71</definedName>
    <definedName name="Calendar6MonthOption">MATCH(Calendar6Month,Months,0)</definedName>
    <definedName name="Calendar6Year">'Academic Calendar 24-25.'!$B$71</definedName>
    <definedName name="Calendar7Month">'Academic Calendar 24-25.'!$C$85</definedName>
    <definedName name="Calendar7MonthOption">MATCH(Calendar7Month,Months,0)</definedName>
    <definedName name="Calendar7Year">'Academic Calendar 24-25.'!$B$85</definedName>
    <definedName name="Calendar8Month">'Academic Calendar 24-25.'!$C$99</definedName>
    <definedName name="Calendar8MonthOption">MATCH(Calendar8Month,Months,0)</definedName>
    <definedName name="Calendar8Year">'Academic Calendar 24-25.'!$B$99</definedName>
    <definedName name="Calendar9Month">'Academic Calendar 24-25.'!#REF!</definedName>
    <definedName name="Calendar9MonthOption">MATCH(Calendar9Month,Months,0)</definedName>
    <definedName name="Calendar9Year">'Academic Calendar 24-25.'!#REF!</definedName>
    <definedName name="ColumnTitleRegion1..H12.1">'Academic Calendar 24-25.'!$B$2</definedName>
    <definedName name="ColumnTitleRegion10..H54.1">'Academic Calendar 24-25.'!$B$44</definedName>
    <definedName name="ColumnTitleRegion11..C56.1">'Academic Calendar 24-25.'!$B$44</definedName>
    <definedName name="ColumnTitleRegion12..D56.1">'Academic Calendar 24-25.'!$D$55</definedName>
    <definedName name="ColumnTitleRegion13..H68.1">'Academic Calendar 24-25.'!$B$58</definedName>
    <definedName name="ColumnTitleRegion14..C70.1">'Academic Calendar 24-25.'!$B$58</definedName>
    <definedName name="ColumnTitleRegion15..D70.1">'Academic Calendar 24-25.'!$D$69</definedName>
    <definedName name="ColumnTitleRegion16..H82.1">'Academic Calendar 24-25.'!$B$72</definedName>
    <definedName name="ColumnTitleRegion17..C84.1">'Academic Calendar 24-25.'!$B$72</definedName>
    <definedName name="ColumnTitleRegion18..D84.1">'Academic Calendar 24-25.'!$D$83</definedName>
    <definedName name="ColumnTitleRegion19..H96.1">'Academic Calendar 24-25.'!$B$86</definedName>
    <definedName name="ColumnTitleRegion2..C14.1">'Academic Calendar 24-25.'!$B$2</definedName>
    <definedName name="ColumnTitleRegion20..C98.1">'Academic Calendar 24-25.'!$B$86</definedName>
    <definedName name="ColumnTitleRegion21..D98.1">'Academic Calendar 24-25.'!$D$97</definedName>
    <definedName name="ColumnTitleRegion22..H110.1">'Academic Calendar 24-25.'!$B$100</definedName>
    <definedName name="ColumnTitleRegion23..C112.1">'Academic Calendar 24-25.'!$B$100</definedName>
    <definedName name="ColumnTitleRegion24..D112.1">'Academic Calendar 24-25.'!#REF!</definedName>
    <definedName name="ColumnTitleRegion25..H124.1">'Academic Calendar 24-25.'!#REF!</definedName>
    <definedName name="ColumnTitleRegion26..C126.1">'Academic Calendar 24-25.'!#REF!</definedName>
    <definedName name="ColumnTitleRegion27..D126.1">'Academic Calendar 24-25.'!#REF!</definedName>
    <definedName name="ColumnTitleRegion28..H138.1">'Academic Calendar 24-25.'!#REF!</definedName>
    <definedName name="ColumnTitleRegion29..C140.1">'Academic Calendar 24-25.'!#REF!</definedName>
    <definedName name="ColumnTitleRegion3..D14.1">'Academic Calendar 24-25.'!$D$13</definedName>
    <definedName name="ColumnTitleRegion30..D140.1">'Academic Calendar 24-25.'!#REF!</definedName>
    <definedName name="ColumnTitleRegion31..H152.1">'Academic Calendar 24-25.'!#REF!</definedName>
    <definedName name="ColumnTitleRegion32..C154.1">'Academic Calendar 24-25.'!#REF!</definedName>
    <definedName name="ColumnTitleRegion33..D154.1">'Academic Calendar 24-25.'!#REF!</definedName>
    <definedName name="ColumnTitleRegion34..H166.1">'Academic Calendar 24-25.'!#REF!</definedName>
    <definedName name="ColumnTitleRegion35..C168.1">'Academic Calendar 24-25.'!#REF!</definedName>
    <definedName name="ColumnTitleRegion36..D168.1">'Academic Calendar 24-25.'!#REF!</definedName>
    <definedName name="ColumnTitleRegion4..H26.1">'Academic Calendar 24-25.'!$B$16</definedName>
    <definedName name="ColumnTitleRegion5..C28.1">'Academic Calendar 24-25.'!$B$16</definedName>
    <definedName name="ColumnTitleRegion6..D28.1">'Academic Calendar 24-25.'!$D$27</definedName>
    <definedName name="ColumnTitleRegion7..H40.1">'Academic Calendar 24-25.'!$B$30</definedName>
    <definedName name="ColumnTitleRegion8..C42.1">'Academic Calendar 24-25.'!$B$30</definedName>
    <definedName name="ColumnTitleRegion9..D42.1">'Academic Calendar 24-25.'!$D$41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'Academic Calendar 24-25.'!$B$1:$I$110</definedName>
    <definedName name="WeekdayOption">MATCH(WeekStart,Weekdays,0)+10</definedName>
    <definedName name="Weekdays">{"Monday","Tuesday","Wednesday","Thursday","Friday","Saturday","Sunday"}</definedName>
    <definedName name="WeekStart">'Academic Calendar 24-25.'!$B$2</definedName>
    <definedName name="WeekStartValue">IF(WeekStart="Monday",2,1)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D103" i="14"/>
  <c r="G101" i="14"/>
  <c r="G100" i="14" s="1"/>
  <c r="F101" i="14"/>
  <c r="F100" i="14" s="1"/>
  <c r="E101" i="14"/>
  <c r="E100" i="14" s="1"/>
  <c r="C103" i="14"/>
  <c r="B101" i="14"/>
  <c r="B100" i="14" s="1"/>
  <c r="C105" i="14"/>
  <c r="B105" i="14"/>
  <c r="G105" i="14"/>
  <c r="H105" i="14"/>
  <c r="H103" i="14"/>
  <c r="E103" i="14"/>
  <c r="G103" i="14"/>
  <c r="F103" i="14"/>
  <c r="D105" i="14"/>
  <c r="F105" i="14"/>
  <c r="C107" i="14"/>
  <c r="D107" i="14"/>
  <c r="G107" i="14"/>
  <c r="H107" i="14"/>
  <c r="H109" i="14"/>
  <c r="G109" i="14"/>
  <c r="B109" i="14"/>
  <c r="E107" i="14"/>
  <c r="D109" i="14"/>
  <c r="F109" i="14"/>
  <c r="F107" i="14"/>
  <c r="C109" i="14"/>
</calcChain>
</file>

<file path=xl/sharedStrings.xml><?xml version="1.0" encoding="utf-8"?>
<sst xmlns="http://schemas.openxmlformats.org/spreadsheetml/2006/main" count="103" uniqueCount="49">
  <si>
    <t>Notes:</t>
  </si>
  <si>
    <t>MONDAY</t>
  </si>
  <si>
    <t>October</t>
  </si>
  <si>
    <t>December</t>
  </si>
  <si>
    <t>January</t>
  </si>
  <si>
    <t>February</t>
  </si>
  <si>
    <t>March</t>
  </si>
  <si>
    <t>April</t>
  </si>
  <si>
    <t>GRADUATION CEREMONY</t>
  </si>
  <si>
    <r>
      <rPr>
        <b/>
        <sz val="11"/>
        <color rgb="FF9C5700"/>
        <rFont val="Trebuchet MS"/>
        <family val="2"/>
        <charset val="186"/>
        <scheme val="minor"/>
      </rPr>
      <t>Paul Meerts</t>
    </r>
    <r>
      <rPr>
        <sz val="11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</si>
  <si>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Paul Meerts </t>
    </r>
    <r>
      <rPr>
        <sz val="11"/>
        <color rgb="FF9C5700"/>
        <rFont val="Trebuchet MS"/>
        <family val="2"/>
        <charset val="186"/>
        <scheme val="minor"/>
      </rPr>
      <t xml:space="preserve">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</si>
  <si>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>Martin Brown</t>
    </r>
    <r>
      <rPr>
        <sz val="11"/>
        <color rgb="FF9C5700"/>
        <rFont val="Trebuchet MS"/>
        <family val="2"/>
        <charset val="186"/>
        <scheme val="minor"/>
      </rPr>
      <t xml:space="preserve"> International Relations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</si>
  <si>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 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</si>
  <si>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Matthew Crandall  </t>
    </r>
    <r>
      <rPr>
        <sz val="11"/>
        <color rgb="FF9C5700"/>
        <rFont val="Trebuchet MS"/>
        <family val="2"/>
        <charset val="186"/>
        <scheme val="minor"/>
      </rPr>
      <t xml:space="preserve">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</si>
  <si>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>Shota Gvineria</t>
    </r>
    <r>
      <rPr>
        <sz val="11"/>
        <color rgb="FF9C5700"/>
        <rFont val="Trebuchet MS"/>
        <family val="2"/>
        <charset val="186"/>
        <scheme val="minor"/>
      </rPr>
      <t xml:space="preserve"> 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</si>
  <si>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Shota Gvineria </t>
    </r>
    <r>
      <rPr>
        <sz val="11"/>
        <color rgb="FF9C5700"/>
        <rFont val="Trebuchet MS"/>
        <family val="2"/>
        <charset val="186"/>
        <scheme val="minor"/>
      </rPr>
      <t>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</si>
  <si>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</t>
    </r>
  </si>
  <si>
    <r>
      <rPr>
        <b/>
        <sz val="11"/>
        <color rgb="FF9C5700"/>
        <rFont val="Trebuchet MS"/>
        <family val="2"/>
        <charset val="186"/>
        <scheme val="minor"/>
      </rPr>
      <t>Meelis Kitsing</t>
    </r>
    <r>
      <rPr>
        <sz val="11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</si>
  <si>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1"/>
        <color rgb="FF9C5700"/>
        <rFont val="Trebuchet MS"/>
        <family val="2"/>
        <charset val="186"/>
        <scheme val="minor"/>
      </rPr>
      <t>Hele Karlaid</t>
    </r>
    <r>
      <rPr>
        <sz val="11"/>
        <color rgb="FF9C5700"/>
        <rFont val="Trebuchet MS"/>
        <family val="2"/>
        <charset val="186"/>
        <scheme val="minor"/>
      </rPr>
      <t xml:space="preserve"> Economic Diplomacy</t>
    </r>
  </si>
  <si>
    <r>
      <rPr>
        <b/>
        <sz val="11"/>
        <color rgb="FF9C5700"/>
        <rFont val="Trebuchet MS"/>
        <family val="2"/>
        <charset val="186"/>
        <scheme val="minor"/>
      </rPr>
      <t>Riina Aasma</t>
    </r>
    <r>
      <rPr>
        <sz val="11"/>
        <color rgb="FF9C5700"/>
        <rFont val="Trebuchet MS"/>
        <family val="2"/>
        <charset val="186"/>
        <scheme val="minor"/>
      </rPr>
      <t xml:space="preserve"> Protocol &amp; Etiquette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</si>
  <si>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</si>
  <si>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</t>
    </r>
    <r>
      <rPr>
        <sz val="11"/>
        <color rgb="FF9C5700"/>
        <rFont val="Trebuchet MS"/>
        <family val="2"/>
        <charset val="186"/>
        <scheme val="minor"/>
      </rPr>
      <t xml:space="preserve">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</si>
  <si>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 </t>
    </r>
    <r>
      <rPr>
        <sz val="11"/>
        <color rgb="FF9C5700"/>
        <rFont val="Trebuchet MS"/>
        <family val="2"/>
        <charset val="186"/>
        <scheme val="minor"/>
      </rPr>
      <t xml:space="preserve">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</si>
  <si>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Stefano Braghiroli</t>
    </r>
    <r>
      <rPr>
        <sz val="11"/>
        <color rgb="FF9C5700"/>
        <rFont val="Trebuchet MS"/>
        <family val="2"/>
        <charset val="186"/>
        <scheme val="minor"/>
      </rPr>
      <t xml:space="preserve"> 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</si>
  <si>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</si>
  <si>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US Foreign Policy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</si>
  <si>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Foreign Policy Analyses</t>
    </r>
  </si>
  <si>
    <r>
      <rPr>
        <b/>
        <sz val="11"/>
        <color rgb="FF9C5700"/>
        <rFont val="Trebuchet MS"/>
        <family val="2"/>
        <charset val="186"/>
        <scheme val="minor"/>
      </rPr>
      <t>Ivo Juurvee</t>
    </r>
    <r>
      <rPr>
        <sz val="11"/>
        <color rgb="FF9C5700"/>
        <rFont val="Trebuchet MS"/>
        <family val="2"/>
        <charset val="186"/>
        <scheme val="minor"/>
      </rPr>
      <t xml:space="preserve"> Intelligence and Counterintelligence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</si>
  <si>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  </t>
    </r>
    <r>
      <rPr>
        <sz val="11"/>
        <color rgb="FF9C5700"/>
        <rFont val="Trebuchet MS"/>
        <family val="2"/>
        <charset val="186"/>
        <scheme val="minor"/>
      </rPr>
      <t>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</si>
  <si>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</t>
    </r>
    <r>
      <rPr>
        <sz val="11"/>
        <color rgb="FF9C5700"/>
        <rFont val="Trebuchet MS"/>
        <family val="2"/>
        <charset val="186"/>
        <scheme val="minor"/>
      </rPr>
      <t xml:space="preserve">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</si>
  <si>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</t>
    </r>
    <r>
      <rPr>
        <sz val="11"/>
        <color rgb="FF9C5700"/>
        <rFont val="Trebuchet MS"/>
        <family val="2"/>
        <charset val="186"/>
        <scheme val="minor"/>
      </rPr>
      <t xml:space="preserve"> 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</si>
  <si>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Merle Maigre </t>
    </r>
    <r>
      <rPr>
        <sz val="11"/>
        <color rgb="FF9C5700"/>
        <rFont val="Trebuchet MS"/>
        <family val="2"/>
        <charset val="186"/>
        <scheme val="minor"/>
      </rPr>
      <t>Cybersecurity</t>
    </r>
  </si>
  <si>
    <r>
      <rPr>
        <b/>
        <sz val="11"/>
        <color rgb="FF9C5700"/>
        <rFont val="Trebuchet MS"/>
        <family val="2"/>
        <charset val="186"/>
        <scheme val="minor"/>
      </rPr>
      <t>Merle Maigre</t>
    </r>
    <r>
      <rPr>
        <sz val="11"/>
        <color rgb="FF9C5700"/>
        <rFont val="Trebuchet MS"/>
        <family val="2"/>
        <charset val="186"/>
        <scheme val="minor"/>
      </rPr>
      <t xml:space="preserve"> Cybersecurity</t>
    </r>
  </si>
  <si>
    <r>
      <rPr>
        <b/>
        <sz val="11"/>
        <color rgb="FF9C5700"/>
        <rFont val="Trebuchet MS"/>
        <family val="2"/>
        <charset val="186"/>
        <scheme val="minor"/>
      </rPr>
      <t>Martin Hurt</t>
    </r>
    <r>
      <rPr>
        <sz val="11"/>
        <color rgb="FF9C5700"/>
        <rFont val="Trebuchet MS"/>
        <family val="2"/>
        <charset val="186"/>
        <scheme val="minor"/>
      </rPr>
      <t xml:space="preserve"> Defence and Security in the NE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</si>
  <si>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</si>
  <si>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Taavi Toom </t>
    </r>
    <r>
      <rPr>
        <sz val="11"/>
        <color rgb="FF9C5700"/>
        <rFont val="Trebuchet MS"/>
        <family val="2"/>
        <charset val="186"/>
        <scheme val="minor"/>
      </rPr>
      <t xml:space="preserve">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</si>
  <si>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 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</si>
  <si>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</t>
    </r>
    <r>
      <rPr>
        <sz val="11"/>
        <color rgb="FF9C5700"/>
        <rFont val="Trebuchet MS"/>
        <family val="2"/>
        <charset val="186"/>
        <scheme val="minor"/>
      </rPr>
      <t>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</si>
  <si>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Public Speaking and Media</t>
    </r>
  </si>
  <si>
    <t>GOOD FRIDAY</t>
  </si>
  <si>
    <r>
      <rPr>
        <b/>
        <sz val="11"/>
        <color rgb="FF9C5700"/>
        <rFont val="Trebuchet MS"/>
        <family val="2"/>
        <charset val="186"/>
        <scheme val="minor"/>
      </rPr>
      <t>Michael Roberts</t>
    </r>
    <r>
      <rPr>
        <sz val="11"/>
        <color rgb="FF9C5700"/>
        <rFont val="Trebuchet MS"/>
        <family val="2"/>
        <charset val="186"/>
        <scheme val="minor"/>
      </rPr>
      <t xml:space="preserve"> Diplomatic Skills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</si>
  <si>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Michael Roberts </t>
    </r>
    <r>
      <rPr>
        <sz val="11"/>
        <color rgb="FF9C5700"/>
        <rFont val="Trebuchet MS"/>
        <family val="2"/>
        <charset val="186"/>
        <scheme val="minor"/>
      </rPr>
      <t>Diplomatic Skills</t>
    </r>
  </si>
  <si>
    <t>November</t>
  </si>
  <si>
    <t>May</t>
  </si>
  <si>
    <t>Asia Pacific</t>
  </si>
  <si>
    <t>Welcome Reception 16.00 ESD</t>
  </si>
  <si>
    <r>
      <rPr>
        <b/>
        <sz val="8"/>
        <color rgb="FFFF0000"/>
        <rFont val="Trebuchet MS"/>
        <family val="2"/>
        <charset val="186"/>
        <scheme val="minor"/>
      </rPr>
      <t>Meeting Thomas Ambrosio 15.00 ESD</t>
    </r>
    <r>
      <rPr>
        <b/>
        <sz val="8"/>
        <color rgb="FF9C5700"/>
        <rFont val="Trebuchet MS"/>
        <family val="2"/>
        <charset val="186"/>
        <scheme val="minor"/>
      </rPr>
      <t>,Paul Meerts</t>
    </r>
    <r>
      <rPr>
        <sz val="8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</si>
  <si>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8"/>
        <color rgb="FFFF0000"/>
        <rFont val="Trebuchet MS"/>
        <family val="2"/>
        <charset val="186"/>
        <scheme val="minor"/>
      </rPr>
      <t>Meeting Mike Gallagher 15.00 ESD</t>
    </r>
    <r>
      <rPr>
        <b/>
        <sz val="8"/>
        <color rgb="FF9C5700"/>
        <rFont val="Trebuchet MS"/>
        <family val="2"/>
        <charset val="186"/>
        <scheme val="minor"/>
      </rPr>
      <t>, Matthew Crandall</t>
    </r>
    <r>
      <rPr>
        <sz val="8"/>
        <color rgb="FF9C5700"/>
        <rFont val="Trebuchet MS"/>
        <family val="2"/>
        <charset val="186"/>
        <scheme val="minor"/>
      </rPr>
      <t xml:space="preserve"> Small States in IR</t>
    </r>
  </si>
  <si>
    <r>
      <rPr>
        <b/>
        <sz val="8"/>
        <color rgb="FFFF0000"/>
        <rFont val="Trebuchet MS"/>
        <family val="2"/>
        <charset val="186"/>
        <scheme val="minor"/>
      </rPr>
      <t>Lecture by Louis Wierenga 15.00 ESD</t>
    </r>
    <r>
      <rPr>
        <b/>
        <sz val="8"/>
        <color rgb="FF9C5700"/>
        <rFont val="Trebuchet MS"/>
        <family val="2"/>
        <charset val="186"/>
        <scheme val="minor"/>
      </rPr>
      <t>, Shota Gvineria Cyberspace Consideration</t>
    </r>
    <r>
      <rPr>
        <sz val="8"/>
        <color rgb="FF9C5700"/>
        <rFont val="Trebuchet MS"/>
        <family val="2"/>
        <charset val="186"/>
        <scheme val="minor"/>
      </rPr>
      <t xml:space="preserve">s,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</si>
</sst>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3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9C5700"/>
      <name val="Trebuchet MS"/>
      <family val="2"/>
      <charset val="186"/>
      <scheme val="minor"/>
    </font>
    <font>
      <sz val="11"/>
      <color rgb="FFFF0000"/>
      <name val="Trebuchet MS"/>
      <family val="2"/>
      <charset val="186"/>
      <scheme val="minor"/>
    </font>
    <font>
      <b/>
      <sz val="11"/>
      <color rgb="FF9C5700"/>
      <name val="Trebuchet MS"/>
      <family val="2"/>
      <charset val="186"/>
      <scheme val="minor"/>
    </font>
    <font>
      <b/>
      <sz val="8"/>
      <color rgb="FF9C5700"/>
      <name val="Trebuchet MS"/>
      <family val="2"/>
      <charset val="186"/>
      <scheme val="minor"/>
    </font>
    <font>
      <sz val="8"/>
      <color rgb="FF9C5700"/>
      <name val="Trebuchet MS"/>
      <family val="2"/>
      <charset val="186"/>
      <scheme val="minor"/>
    </font>
    <font>
      <b/>
      <sz val="8"/>
      <color rgb="FFFF0000"/>
      <name val="Trebuchet MS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4" fontId="10" fillId="0" borderId="9" applyFill="0" applyProtection="0">
      <alignment horizontal="left" vertical="center" wrapText="1" indent="1"/>
    </xf>
    <xf numFmtId="164" fontId="13" fillId="0" borderId="6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2" fillId="0" borderId="8" applyNumberFormat="0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</cellStyleXfs>
  <cellXfs count="45">
    <xf numFmtId="0" fontId="0" fillId="0" borderId="0" xfId="0"/>
    <xf numFmtId="0" fontId="7" fillId="6" borderId="0" xfId="9">
      <alignment horizontal="center"/>
    </xf>
    <xf numFmtId="0" fontId="0" fillId="2" borderId="0" xfId="0" applyFill="1"/>
    <xf numFmtId="0" fontId="4" fillId="0" borderId="0" xfId="0" applyFont="1"/>
    <xf numFmtId="164" fontId="10" fillId="0" borderId="9" xfId="5" applyFill="1">
      <alignment horizontal="left" vertical="center" wrapText="1" indent="1"/>
    </xf>
    <xf numFmtId="164" fontId="10" fillId="0" borderId="4" xfId="5" applyFill="1" applyBorder="1">
      <alignment horizontal="left" vertical="center" wrapText="1" indent="1"/>
    </xf>
    <xf numFmtId="0" fontId="11" fillId="7" borderId="3" xfId="10" applyAlignment="1">
      <alignment horizontal="left" vertical="center" indent="1"/>
    </xf>
    <xf numFmtId="0" fontId="11" fillId="6" borderId="3" xfId="11" applyAlignment="1">
      <alignment horizontal="left" vertical="center" indent="1"/>
    </xf>
    <xf numFmtId="0" fontId="0" fillId="2" borderId="0" xfId="0" applyFill="1" applyBorder="1"/>
    <xf numFmtId="0" fontId="13" fillId="0" borderId="6" xfId="6" applyNumberFormat="1" applyFill="1">
      <alignment horizontal="left" vertical="top" wrapText="1" indent="1"/>
    </xf>
    <xf numFmtId="0" fontId="13" fillId="0" borderId="5" xfId="6" applyNumberFormat="1" applyFill="1" applyBorder="1">
      <alignment horizontal="left" vertical="top" wrapText="1" indent="1"/>
    </xf>
    <xf numFmtId="164" fontId="1" fillId="10" borderId="9" xfId="17" applyNumberFormat="1" applyBorder="1" applyAlignment="1">
      <alignment horizontal="left" vertical="center" wrapText="1" indent="1"/>
    </xf>
    <xf numFmtId="164" fontId="1" fillId="10" borderId="4" xfId="17" applyNumberFormat="1" applyBorder="1" applyAlignment="1">
      <alignment horizontal="left" vertical="center" wrapText="1" indent="1"/>
    </xf>
    <xf numFmtId="0" fontId="1" fillId="10" borderId="6" xfId="17" applyNumberFormat="1" applyBorder="1" applyAlignment="1">
      <alignment horizontal="left" vertical="top" wrapText="1" indent="1"/>
    </xf>
    <xf numFmtId="0" fontId="1" fillId="10" borderId="5" xfId="17" applyNumberFormat="1" applyBorder="1" applyAlignment="1">
      <alignment horizontal="left" vertical="top" wrapText="1" indent="1"/>
    </xf>
    <xf numFmtId="0" fontId="1" fillId="10" borderId="12" xfId="17" applyNumberFormat="1" applyBorder="1" applyAlignment="1">
      <alignment horizontal="left" vertical="top" wrapText="1" indent="1"/>
    </xf>
    <xf numFmtId="0" fontId="1" fillId="10" borderId="7" xfId="17" applyNumberFormat="1" applyBorder="1" applyAlignment="1">
      <alignment horizontal="left" vertical="top" wrapText="1" indent="1"/>
    </xf>
    <xf numFmtId="0" fontId="18" fillId="10" borderId="6" xfId="17" applyNumberFormat="1" applyFont="1" applyBorder="1" applyAlignment="1">
      <alignment horizontal="left" vertical="top" wrapText="1" indent="1"/>
    </xf>
    <xf numFmtId="0" fontId="2" fillId="0" borderId="0" xfId="7" applyNumberFormat="1">
      <alignment horizontal="left" vertical="top" wrapText="1" indent="1"/>
    </xf>
    <xf numFmtId="0" fontId="8" fillId="0" borderId="0" xfId="2">
      <alignment horizontal="left" indent="3"/>
    </xf>
    <xf numFmtId="0" fontId="2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2" fillId="0" borderId="8" xfId="8" applyBorder="1">
      <alignment horizontal="left" vertical="center" wrapText="1" indent="1"/>
    </xf>
    <xf numFmtId="0" fontId="12" fillId="0" borderId="8" xfId="8" applyNumberFormat="1">
      <alignment horizontal="left" vertical="center" wrapText="1" indent="1"/>
    </xf>
    <xf numFmtId="164" fontId="12" fillId="0" borderId="8" xfId="8">
      <alignment horizontal="left" vertical="center" wrapText="1" indent="1"/>
    </xf>
    <xf numFmtId="0" fontId="1" fillId="10" borderId="0" xfId="17"/>
    <xf numFmtId="0" fontId="1" fillId="10" borderId="0" xfId="17" applyNumberFormat="1" applyBorder="1" applyAlignment="1">
      <alignment horizontal="left" vertical="top" wrapText="1" indent="1"/>
    </xf>
    <xf numFmtId="164" fontId="1" fillId="10" borderId="14" xfId="17" applyNumberFormat="1" applyBorder="1" applyAlignment="1">
      <alignment horizontal="left" vertical="center" wrapText="1" indent="1"/>
    </xf>
    <xf numFmtId="0" fontId="17" fillId="9" borderId="13" xfId="16" applyNumberFormat="1" applyBorder="1" applyAlignment="1">
      <alignment horizontal="center" vertical="top" wrapText="1"/>
    </xf>
    <xf numFmtId="0" fontId="21" fillId="9" borderId="13" xfId="16" applyNumberFormat="1" applyFont="1" applyBorder="1" applyAlignment="1">
      <alignment horizontal="center" vertical="top" wrapText="1"/>
    </xf>
    <xf numFmtId="164" fontId="1" fillId="10" borderId="15" xfId="17" applyNumberFormat="1" applyBorder="1" applyAlignment="1">
      <alignment horizontal="left" vertical="center" wrapText="1" indent="1"/>
    </xf>
    <xf numFmtId="164" fontId="17" fillId="9" borderId="13" xfId="16" applyNumberFormat="1" applyBorder="1" applyAlignment="1">
      <alignment horizontal="left" vertical="center" wrapText="1" indent="1"/>
    </xf>
    <xf numFmtId="164" fontId="1" fillId="10" borderId="0" xfId="17" applyNumberFormat="1" applyBorder="1" applyAlignment="1">
      <alignment horizontal="left" vertical="center" wrapText="1" indent="1"/>
    </xf>
    <xf numFmtId="164" fontId="1" fillId="10" borderId="13" xfId="17" applyNumberFormat="1" applyBorder="1" applyAlignment="1">
      <alignment horizontal="left" vertical="center" wrapText="1" indent="1"/>
    </xf>
    <xf numFmtId="0" fontId="18" fillId="10" borderId="16" xfId="17" applyNumberFormat="1" applyFont="1" applyBorder="1" applyAlignment="1">
      <alignment horizontal="left" vertical="top" wrapText="1" indent="1"/>
    </xf>
    <xf numFmtId="164" fontId="10" fillId="0" borderId="14" xfId="5" applyFill="1" applyBorder="1">
      <alignment horizontal="left" vertical="center" wrapText="1" indent="1"/>
    </xf>
    <xf numFmtId="0" fontId="12" fillId="0" borderId="5" xfId="8" applyNumberFormat="1" applyBorder="1">
      <alignment horizontal="left" vertical="center" wrapText="1" indent="1"/>
    </xf>
    <xf numFmtId="164" fontId="12" fillId="0" borderId="5" xfId="8" applyBorder="1">
      <alignment horizontal="left" vertical="center" wrapText="1" indent="1"/>
    </xf>
    <xf numFmtId="0" fontId="17" fillId="9" borderId="16" xfId="16" applyNumberFormat="1" applyBorder="1" applyAlignment="1">
      <alignment horizontal="center" vertical="top" wrapText="1"/>
    </xf>
    <xf numFmtId="164" fontId="0" fillId="0" borderId="5" xfId="8" applyFont="1" applyBorder="1">
      <alignment horizontal="left" vertical="center" wrapText="1" indent="1"/>
    </xf>
    <xf numFmtId="0" fontId="17" fillId="9" borderId="13" xfId="16" applyNumberFormat="1" applyFont="1" applyBorder="1" applyAlignment="1">
      <alignment horizontal="left" vertical="top" wrapText="1" indent="1"/>
    </xf>
    <xf numFmtId="0" fontId="17" fillId="9" borderId="13" xfId="16" applyNumberFormat="1" applyBorder="1" applyAlignment="1">
      <alignment horizontal="left" vertical="top" wrapText="1" indent="1"/>
    </xf>
    <xf numFmtId="0" fontId="19" fillId="9" borderId="13" xfId="16" applyNumberFormat="1" applyFont="1" applyBorder="1" applyAlignment="1">
      <alignment horizontal="left" vertical="top" wrapText="1" indent="1"/>
    </xf>
    <xf numFmtId="164" fontId="18" fillId="9" borderId="13" xfId="16" applyNumberFormat="1" applyFont="1" applyBorder="1" applyAlignment="1">
      <alignment horizontal="left" vertical="center" wrapText="1" indent="1"/>
    </xf>
    <xf numFmtId="0" fontId="18" fillId="9" borderId="13" xfId="16" applyNumberFormat="1" applyFont="1" applyBorder="1" applyAlignment="1">
      <alignment horizontal="left" vertical="top" wrapText="1" indent="1"/>
    </xf>
  </cellXfs>
  <cellStyles count="18">
    <cellStyle name="20% - Accent1" xfId="17" builtinId="30"/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eutral" xfId="16" builtinId="28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J110"/>
  <sheetViews>
    <sheetView showGridLines="0" tabSelected="1" topLeftCell="A98" zoomScaleNormal="100" workbookViewId="0">
      <selection activeCell="S106" sqref="S106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0" max="13" width="8.75" customWidth="1"/>
    <col min="14" max="14" width="6.75" customWidth="1"/>
    <col min="15" max="21" width="8.75" customWidth="1"/>
  </cols>
  <sheetData>
    <row r="1" spans="1:8" ht="54" customHeight="1" x14ac:dyDescent="0.7">
      <c r="A1" s="2"/>
      <c r="B1" s="1">
        <f ca="1">YEAR(TODAY())</f>
        <v>2024</v>
      </c>
      <c r="C1" s="19" t="s">
        <v>2</v>
      </c>
      <c r="D1" s="19"/>
      <c r="E1" s="19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 ca="1">UPPER(TEXT(C3,"dddd"))</f>
        <v>TEISIPÄEV</v>
      </c>
      <c r="D2" s="6" t="str">
        <f t="shared" ref="D2:H2" ca="1" si="0">UPPER(TEXT(D3,"dddd"))</f>
        <v>KOLMAPÄEV</v>
      </c>
      <c r="E2" s="7" t="str">
        <f t="shared" ca="1" si="0"/>
        <v>NELJAPÄEV</v>
      </c>
      <c r="F2" s="6" t="str">
        <f t="shared" ca="1" si="0"/>
        <v>REEDE</v>
      </c>
      <c r="G2" s="7" t="str">
        <f t="shared" ca="1" si="0"/>
        <v>LAUPÄEV</v>
      </c>
      <c r="H2" s="6" t="str">
        <f t="shared" ca="1" si="0"/>
        <v>PÜHAPÄEV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45565</v>
      </c>
      <c r="C3" s="11">
        <f ca="1"/>
        <v>45566</v>
      </c>
      <c r="D3" s="11">
        <f ca="1"/>
        <v>45567</v>
      </c>
      <c r="E3" s="11">
        <f ca="1"/>
        <v>45568</v>
      </c>
      <c r="F3" s="11">
        <f ca="1"/>
        <v>45569</v>
      </c>
      <c r="G3" s="11">
        <f ca="1"/>
        <v>45570</v>
      </c>
      <c r="H3" s="12">
        <f ca="1"/>
        <v>45571</v>
      </c>
    </row>
    <row r="4" spans="1:8" ht="56.25" customHeight="1" x14ac:dyDescent="0.3">
      <c r="B4" s="9"/>
      <c r="C4" s="13"/>
      <c r="D4" s="13"/>
      <c r="E4" s="13"/>
      <c r="F4" s="13"/>
      <c r="G4" s="13"/>
      <c r="H4" s="14"/>
    </row>
    <row r="5" spans="1:8" ht="16.5" customHeight="1" x14ac:dyDescent="0.3">
      <c r="B5" s="11">
        <f t="array" aca="1" ref="B5:H5" ca="1">Days+8+DATE(Calendar1Year,Calendar1MonthOption,1)-WEEKDAY(DATE(Calendar1Year,Calendar1MonthOption,1),WeekdayOption)</f>
        <v>45572</v>
      </c>
      <c r="C5" s="11">
        <f ca="1"/>
        <v>45573</v>
      </c>
      <c r="D5" s="11">
        <f ca="1"/>
        <v>45574</v>
      </c>
      <c r="E5" s="11">
        <f ca="1"/>
        <v>45575</v>
      </c>
      <c r="F5" s="11">
        <f ca="1"/>
        <v>45576</v>
      </c>
      <c r="G5" s="11">
        <f ca="1"/>
        <v>45577</v>
      </c>
      <c r="H5" s="12">
        <f ca="1"/>
        <v>45578</v>
      </c>
    </row>
    <row r="6" spans="1:8" ht="56.25" customHeight="1" x14ac:dyDescent="0.3">
      <c r="B6" s="13"/>
      <c r="C6" s="13"/>
      <c r="D6" s="13"/>
      <c r="E6" s="13"/>
      <c r="F6" s="13"/>
      <c r="G6" s="13"/>
      <c r="H6" s="15"/>
    </row>
    <row r="7" spans="1:8" ht="16.5" customHeight="1" x14ac:dyDescent="0.3">
      <c r="B7" s="30">
        <f t="array" aca="1" ref="B7:H7" ca="1">Days+15+DATE(Calendar1Year,Calendar1MonthOption,1)-WEEKDAY(DATE(Calendar1Year,Calendar1MonthOption,1),WeekdayOption)</f>
        <v>45579</v>
      </c>
      <c r="C7" s="31">
        <f ca="1"/>
        <v>45580</v>
      </c>
      <c r="D7" s="31">
        <f ca="1"/>
        <v>45581</v>
      </c>
      <c r="E7" s="31">
        <f ca="1"/>
        <v>45582</v>
      </c>
      <c r="F7" s="31">
        <f ca="1"/>
        <v>45583</v>
      </c>
      <c r="G7" s="11">
        <f ca="1"/>
        <v>45584</v>
      </c>
      <c r="H7" s="12">
        <f ca="1"/>
        <v>45585</v>
      </c>
    </row>
    <row r="8" spans="1:8" ht="56.25" customHeight="1" x14ac:dyDescent="0.3">
      <c r="B8" s="26"/>
      <c r="C8" s="28" t="s">
        <v>9</v>
      </c>
      <c r="D8" s="29" t="s">
        <v>46</v>
      </c>
      <c r="E8" s="28" t="s">
        <v>10</v>
      </c>
      <c r="F8" s="28" t="s">
        <v>9</v>
      </c>
      <c r="G8" s="13"/>
      <c r="H8" s="14"/>
    </row>
    <row r="9" spans="1:8" ht="16.5" customHeight="1" x14ac:dyDescent="0.3">
      <c r="B9" s="11">
        <f t="array" aca="1" ref="B9:H9" ca="1">Days+22+DATE(Calendar1Year,Calendar1MonthOption,1)-WEEKDAY(DATE(Calendar1Year,Calendar1MonthOption,1),WeekdayOption)</f>
        <v>45586</v>
      </c>
      <c r="C9" s="32">
        <f ca="1"/>
        <v>45587</v>
      </c>
      <c r="D9" s="33">
        <f ca="1"/>
        <v>45588</v>
      </c>
      <c r="E9" s="27">
        <f ca="1"/>
        <v>45589</v>
      </c>
      <c r="F9" s="27">
        <f ca="1"/>
        <v>45590</v>
      </c>
      <c r="G9" s="11">
        <f ca="1"/>
        <v>45591</v>
      </c>
      <c r="H9" s="12">
        <f ca="1"/>
        <v>45592</v>
      </c>
    </row>
    <row r="10" spans="1:8" ht="56.25" customHeight="1" x14ac:dyDescent="0.3">
      <c r="B10" s="13"/>
      <c r="C10" s="25"/>
      <c r="D10" s="34" t="s">
        <v>45</v>
      </c>
      <c r="E10" s="13"/>
      <c r="F10" s="13"/>
      <c r="G10" s="13"/>
      <c r="H10" s="14"/>
    </row>
    <row r="11" spans="1:8" ht="16.5" customHeight="1" x14ac:dyDescent="0.3">
      <c r="B11" s="30">
        <f t="array" aca="1" ref="B11:H11" ca="1">Days+29+DATE(Calendar1Year,Calendar1MonthOption,1)-WEEKDAY(DATE(Calendar1Year,Calendar1MonthOption,1),WeekdayOption)</f>
        <v>45593</v>
      </c>
      <c r="C11" s="31">
        <f ca="1"/>
        <v>45594</v>
      </c>
      <c r="D11" s="31">
        <f ca="1"/>
        <v>45595</v>
      </c>
      <c r="E11" s="31">
        <f ca="1"/>
        <v>45596</v>
      </c>
      <c r="F11" s="31">
        <f ca="1"/>
        <v>45597</v>
      </c>
      <c r="G11" s="11">
        <f ca="1"/>
        <v>45598</v>
      </c>
      <c r="H11" s="12">
        <f ca="1"/>
        <v>45599</v>
      </c>
    </row>
    <row r="12" spans="1:8" ht="57" customHeight="1" x14ac:dyDescent="0.3">
      <c r="B12" s="26"/>
      <c r="C12" s="28" t="s">
        <v>11</v>
      </c>
      <c r="D12" s="28" t="s">
        <v>11</v>
      </c>
      <c r="E12" s="28" t="s">
        <v>11</v>
      </c>
      <c r="F12" s="28" t="s">
        <v>11</v>
      </c>
      <c r="G12" s="13"/>
      <c r="H12" s="14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45600</v>
      </c>
      <c r="C13" s="35">
        <f ca="1"/>
        <v>45601</v>
      </c>
      <c r="D13" s="36" t="s">
        <v>0</v>
      </c>
      <c r="E13" s="36"/>
      <c r="F13" s="36"/>
      <c r="G13" s="23"/>
      <c r="H13" s="23"/>
    </row>
    <row r="14" spans="1:8" ht="63.75" customHeight="1" x14ac:dyDescent="0.3">
      <c r="B14" s="9"/>
      <c r="C14" s="9"/>
      <c r="D14" s="20"/>
      <c r="E14" s="20"/>
      <c r="F14" s="20"/>
      <c r="G14" s="20"/>
      <c r="H14" s="20"/>
    </row>
    <row r="15" spans="1:8" ht="54" customHeight="1" x14ac:dyDescent="0.7">
      <c r="A15" s="2"/>
      <c r="B15" s="1">
        <f ca="1">YEAR(DATE(Calendar1Year,Calendar1MonthOption+1,1))</f>
        <v>2024</v>
      </c>
      <c r="C15" s="19" t="s">
        <v>42</v>
      </c>
      <c r="D15" s="19"/>
      <c r="E15" s="19"/>
      <c r="F15" s="8"/>
      <c r="G15" s="8"/>
      <c r="H15" s="2"/>
    </row>
    <row r="16" spans="1:8" ht="14.25" customHeight="1" x14ac:dyDescent="0.3">
      <c r="A16" s="3"/>
      <c r="B16" s="6" t="str">
        <f ca="1">UPPER(TEXT(B17,"dddd"))</f>
        <v>ESMASPÄEV</v>
      </c>
      <c r="C16" s="7" t="str">
        <f t="shared" ref="C16:H16" ca="1" si="1">UPPER(TEXT(C17,"dddd"))</f>
        <v>TEISIPÄEV</v>
      </c>
      <c r="D16" s="6" t="str">
        <f t="shared" ca="1" si="1"/>
        <v>KOLMAPÄEV</v>
      </c>
      <c r="E16" s="7" t="str">
        <f t="shared" ca="1" si="1"/>
        <v>NELJAPÄEV</v>
      </c>
      <c r="F16" s="6" t="str">
        <f t="shared" ca="1" si="1"/>
        <v>REEDE</v>
      </c>
      <c r="G16" s="7" t="str">
        <f t="shared" ca="1" si="1"/>
        <v>LAUPÄEV</v>
      </c>
      <c r="H16" s="6" t="str">
        <f t="shared" ca="1" si="1"/>
        <v>PÜHAPÄEV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45593</v>
      </c>
      <c r="C17" s="4">
        <f ca="1"/>
        <v>45594</v>
      </c>
      <c r="D17" s="4">
        <f ca="1"/>
        <v>45595</v>
      </c>
      <c r="E17" s="4">
        <f ca="1"/>
        <v>45596</v>
      </c>
      <c r="F17" s="4">
        <f ca="1"/>
        <v>45597</v>
      </c>
      <c r="G17" s="4">
        <f ca="1"/>
        <v>45598</v>
      </c>
      <c r="H17" s="5">
        <f ca="1"/>
        <v>45599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30">
        <f t="array" aca="1" ref="B19:H19" ca="1">Days+8+DATE(Calendar2Year,Calendar2MonthOption,1)-WEEKDAY(DATE(Calendar2Year,Calendar2MonthOption,1),WeekdayOption)</f>
        <v>45600</v>
      </c>
      <c r="C19" s="31">
        <f ca="1"/>
        <v>45601</v>
      </c>
      <c r="D19" s="31">
        <f ca="1"/>
        <v>45602</v>
      </c>
      <c r="E19" s="31">
        <f ca="1"/>
        <v>45603</v>
      </c>
      <c r="F19" s="31">
        <f ca="1"/>
        <v>45604</v>
      </c>
      <c r="G19" s="11">
        <f ca="1"/>
        <v>45605</v>
      </c>
      <c r="H19" s="12">
        <f ca="1"/>
        <v>45606</v>
      </c>
    </row>
    <row r="20" spans="1:8" ht="56.25" customHeight="1" x14ac:dyDescent="0.3">
      <c r="B20" s="26"/>
      <c r="C20" s="28" t="s">
        <v>12</v>
      </c>
      <c r="D20" s="28" t="s">
        <v>13</v>
      </c>
      <c r="E20" s="28" t="s">
        <v>13</v>
      </c>
      <c r="F20" s="29" t="s">
        <v>47</v>
      </c>
      <c r="G20" s="13"/>
      <c r="H20" s="14"/>
    </row>
    <row r="21" spans="1:8" ht="16.5" customHeight="1" x14ac:dyDescent="0.3">
      <c r="B21" s="30">
        <f t="array" aca="1" ref="B21:H21" ca="1">Days+15+DATE(Calendar2Year,Calendar2MonthOption,1)-WEEKDAY(DATE(Calendar2Year,Calendar2MonthOption,1),WeekdayOption)</f>
        <v>45607</v>
      </c>
      <c r="C21" s="31">
        <f ca="1"/>
        <v>45608</v>
      </c>
      <c r="D21" s="31">
        <f ca="1"/>
        <v>45609</v>
      </c>
      <c r="E21" s="31">
        <f ca="1"/>
        <v>45610</v>
      </c>
      <c r="F21" s="31">
        <f ca="1"/>
        <v>45611</v>
      </c>
      <c r="G21" s="11">
        <f ca="1"/>
        <v>45612</v>
      </c>
      <c r="H21" s="12">
        <f ca="1"/>
        <v>45613</v>
      </c>
    </row>
    <row r="22" spans="1:8" ht="56.25" customHeight="1" x14ac:dyDescent="0.3">
      <c r="B22" s="26"/>
      <c r="C22" s="28" t="s">
        <v>14</v>
      </c>
      <c r="D22" s="28" t="s">
        <v>15</v>
      </c>
      <c r="E22" s="29" t="s">
        <v>48</v>
      </c>
      <c r="F22" s="28" t="s">
        <v>14</v>
      </c>
      <c r="G22" s="13"/>
      <c r="H22" s="14"/>
    </row>
    <row r="23" spans="1:8" ht="16.5" customHeight="1" x14ac:dyDescent="0.3">
      <c r="B23" s="30">
        <f t="array" aca="1" ref="B23:H23" ca="1">Days+22+DATE(Calendar2Year,Calendar2MonthOption,1)-WEEKDAY(DATE(Calendar2Year,Calendar2MonthOption,1),WeekdayOption)</f>
        <v>45614</v>
      </c>
      <c r="C23" s="31">
        <f ca="1"/>
        <v>45615</v>
      </c>
      <c r="D23" s="31">
        <f ca="1"/>
        <v>45616</v>
      </c>
      <c r="E23" s="31">
        <f ca="1"/>
        <v>45617</v>
      </c>
      <c r="F23" s="31">
        <f ca="1"/>
        <v>45618</v>
      </c>
      <c r="G23" s="11">
        <f ca="1"/>
        <v>45619</v>
      </c>
      <c r="H23" s="12">
        <f ca="1"/>
        <v>45620</v>
      </c>
    </row>
    <row r="24" spans="1:8" ht="56.25" customHeight="1" x14ac:dyDescent="0.3">
      <c r="B24" s="26"/>
      <c r="C24" s="28" t="s">
        <v>16</v>
      </c>
      <c r="D24" s="28" t="s">
        <v>16</v>
      </c>
      <c r="E24" s="28" t="s">
        <v>16</v>
      </c>
      <c r="F24" s="28" t="s">
        <v>16</v>
      </c>
      <c r="G24" s="13"/>
      <c r="H24" s="14"/>
    </row>
    <row r="25" spans="1:8" ht="16.5" customHeight="1" x14ac:dyDescent="0.3">
      <c r="B25" s="30">
        <f t="array" aca="1" ref="B25:H25" ca="1">Days+29+DATE(Calendar2Year,Calendar2MonthOption,1)-WEEKDAY(DATE(Calendar2Year,Calendar2MonthOption,1),WeekdayOption)</f>
        <v>45621</v>
      </c>
      <c r="C25" s="31">
        <f ca="1"/>
        <v>45622</v>
      </c>
      <c r="D25" s="31">
        <f ca="1"/>
        <v>45623</v>
      </c>
      <c r="E25" s="31">
        <f ca="1"/>
        <v>45624</v>
      </c>
      <c r="F25" s="31">
        <f ca="1"/>
        <v>45625</v>
      </c>
      <c r="G25" s="11">
        <f ca="1"/>
        <v>45626</v>
      </c>
      <c r="H25" s="12">
        <f ca="1"/>
        <v>45627</v>
      </c>
    </row>
    <row r="26" spans="1:8" ht="57" customHeight="1" x14ac:dyDescent="0.3">
      <c r="B26" s="26"/>
      <c r="C26" s="28" t="s">
        <v>16</v>
      </c>
      <c r="D26" s="28" t="s">
        <v>16</v>
      </c>
      <c r="E26" s="28" t="s">
        <v>16</v>
      </c>
      <c r="F26" s="28" t="s">
        <v>16</v>
      </c>
      <c r="G26" s="13"/>
      <c r="H26" s="16"/>
    </row>
    <row r="27" spans="1:8" ht="16.5" customHeight="1" x14ac:dyDescent="0.3">
      <c r="B27" s="4">
        <f t="array" aca="1" ref="B27:C27" ca="1">Days+36+DATE(Calendar2Year,Calendar2MonthOption,1)-WEEKDAY(DATE(Calendar2Year,Calendar2MonthOption,1),WeekdayOption)</f>
        <v>45628</v>
      </c>
      <c r="C27" s="35">
        <f ca="1"/>
        <v>45629</v>
      </c>
      <c r="D27" s="37" t="s">
        <v>0</v>
      </c>
      <c r="E27" s="37"/>
      <c r="F27" s="37"/>
      <c r="G27" s="24"/>
      <c r="H27" s="24"/>
    </row>
    <row r="28" spans="1:8" ht="63.75" customHeight="1" x14ac:dyDescent="0.3">
      <c r="B28" s="9"/>
      <c r="C28" s="9"/>
      <c r="D28" s="20"/>
      <c r="E28" s="20"/>
      <c r="F28" s="20"/>
      <c r="G28" s="20"/>
      <c r="H28" s="20"/>
    </row>
    <row r="29" spans="1:8" ht="54" customHeight="1" x14ac:dyDescent="0.7">
      <c r="A29" s="2"/>
      <c r="B29" s="1">
        <f ca="1">YEAR(DATE(Calendar2Year,Calendar2MonthOption+1,1))</f>
        <v>2024</v>
      </c>
      <c r="C29" s="19" t="s">
        <v>3</v>
      </c>
      <c r="D29" s="19"/>
      <c r="E29" s="19"/>
      <c r="F29" s="8"/>
      <c r="G29" s="8"/>
      <c r="H29" s="2"/>
    </row>
    <row r="30" spans="1:8" ht="14.25" customHeight="1" x14ac:dyDescent="0.3">
      <c r="A30" s="3"/>
      <c r="B30" s="6" t="str">
        <f ca="1">UPPER(TEXT(B31,"dddd"))</f>
        <v>ESMASPÄEV</v>
      </c>
      <c r="C30" s="7" t="str">
        <f t="shared" ref="C30" ca="1" si="2">UPPER(TEXT(C31,"dddd"))</f>
        <v>TEISIPÄEV</v>
      </c>
      <c r="D30" s="6" t="str">
        <f t="shared" ref="D30" ca="1" si="3">UPPER(TEXT(D31,"dddd"))</f>
        <v>KOLMAPÄEV</v>
      </c>
      <c r="E30" s="7" t="str">
        <f t="shared" ref="E30" ca="1" si="4">UPPER(TEXT(E31,"dddd"))</f>
        <v>NELJAPÄEV</v>
      </c>
      <c r="F30" s="6" t="str">
        <f t="shared" ref="F30" ca="1" si="5">UPPER(TEXT(F31,"dddd"))</f>
        <v>REEDE</v>
      </c>
      <c r="G30" s="7" t="str">
        <f t="shared" ref="G30" ca="1" si="6">UPPER(TEXT(G31,"dddd"))</f>
        <v>LAUPÄEV</v>
      </c>
      <c r="H30" s="6" t="str">
        <f t="shared" ref="H30" ca="1" si="7">UPPER(TEXT(H31,"dddd"))</f>
        <v>PÜHAPÄEV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45621</v>
      </c>
      <c r="C31" s="4">
        <f ca="1"/>
        <v>45622</v>
      </c>
      <c r="D31" s="4">
        <f ca="1"/>
        <v>45623</v>
      </c>
      <c r="E31" s="4">
        <f ca="1"/>
        <v>45624</v>
      </c>
      <c r="F31" s="4">
        <f ca="1"/>
        <v>45625</v>
      </c>
      <c r="G31" s="11">
        <f ca="1"/>
        <v>45626</v>
      </c>
      <c r="H31" s="12">
        <f ca="1"/>
        <v>45627</v>
      </c>
    </row>
    <row r="32" spans="1:8" ht="56.25" customHeight="1" x14ac:dyDescent="0.3">
      <c r="B32" s="9"/>
      <c r="C32" s="9"/>
      <c r="D32" s="9"/>
      <c r="E32" s="9"/>
      <c r="F32" s="9"/>
      <c r="G32" s="13"/>
      <c r="H32" s="14"/>
    </row>
    <row r="33" spans="1:8" ht="16.5" customHeight="1" x14ac:dyDescent="0.3">
      <c r="B33" s="30">
        <f t="array" aca="1" ref="B33:H33" ca="1">Days+8+DATE(Calendar3Year,Calendar3MonthOption,1)-WEEKDAY(DATE(Calendar3Year,Calendar3MonthOption,1),WeekdayOption)</f>
        <v>45628</v>
      </c>
      <c r="C33" s="31">
        <f ca="1"/>
        <v>45629</v>
      </c>
      <c r="D33" s="31">
        <f ca="1"/>
        <v>45630</v>
      </c>
      <c r="E33" s="31">
        <f ca="1"/>
        <v>45631</v>
      </c>
      <c r="F33" s="31">
        <f ca="1"/>
        <v>45632</v>
      </c>
      <c r="G33" s="11">
        <f ca="1"/>
        <v>45633</v>
      </c>
      <c r="H33" s="12">
        <f ca="1"/>
        <v>45634</v>
      </c>
    </row>
    <row r="34" spans="1:8" ht="56.25" customHeight="1" x14ac:dyDescent="0.3">
      <c r="B34" s="26"/>
      <c r="C34" s="28" t="s">
        <v>17</v>
      </c>
      <c r="D34" s="28" t="s">
        <v>17</v>
      </c>
      <c r="E34" s="28" t="s">
        <v>17</v>
      </c>
      <c r="F34" s="28" t="s">
        <v>17</v>
      </c>
      <c r="G34" s="13"/>
      <c r="H34" s="14"/>
    </row>
    <row r="35" spans="1:8" ht="16.5" customHeight="1" x14ac:dyDescent="0.3">
      <c r="B35" s="30">
        <f t="array" aca="1" ref="B35:H35" ca="1">Days+15+DATE(Calendar3Year,Calendar3MonthOption,1)-WEEKDAY(DATE(Calendar3Year,Calendar3MonthOption,1),WeekdayOption)</f>
        <v>45635</v>
      </c>
      <c r="C35" s="31">
        <f ca="1"/>
        <v>45636</v>
      </c>
      <c r="D35" s="31">
        <f ca="1"/>
        <v>45637</v>
      </c>
      <c r="E35" s="31">
        <f ca="1"/>
        <v>45638</v>
      </c>
      <c r="F35" s="31">
        <f ca="1"/>
        <v>45639</v>
      </c>
      <c r="G35" s="11">
        <f ca="1"/>
        <v>45640</v>
      </c>
      <c r="H35" s="12">
        <f ca="1"/>
        <v>45641</v>
      </c>
    </row>
    <row r="36" spans="1:8" ht="56.25" customHeight="1" x14ac:dyDescent="0.3">
      <c r="B36" s="26"/>
      <c r="C36" s="28" t="s">
        <v>18</v>
      </c>
      <c r="D36" s="28" t="s">
        <v>18</v>
      </c>
      <c r="E36" s="28" t="s">
        <v>18</v>
      </c>
      <c r="F36" s="28" t="s">
        <v>18</v>
      </c>
      <c r="G36" s="13"/>
      <c r="H36" s="14"/>
    </row>
    <row r="37" spans="1:8" ht="16.5" customHeight="1" x14ac:dyDescent="0.3">
      <c r="B37" s="30">
        <f t="array" aca="1" ref="B37:H37" ca="1">Days+22+DATE(Calendar3Year,Calendar3MonthOption,1)-WEEKDAY(DATE(Calendar3Year,Calendar3MonthOption,1),WeekdayOption)</f>
        <v>45642</v>
      </c>
      <c r="C37" s="31">
        <f ca="1"/>
        <v>45643</v>
      </c>
      <c r="D37" s="31">
        <f ca="1"/>
        <v>45644</v>
      </c>
      <c r="E37" s="31">
        <f ca="1"/>
        <v>45645</v>
      </c>
      <c r="F37" s="31">
        <f ca="1"/>
        <v>45646</v>
      </c>
      <c r="G37" s="11">
        <f ca="1"/>
        <v>45647</v>
      </c>
      <c r="H37" s="12">
        <f ca="1"/>
        <v>45648</v>
      </c>
    </row>
    <row r="38" spans="1:8" ht="56.25" customHeight="1" x14ac:dyDescent="0.3">
      <c r="B38" s="26"/>
      <c r="C38" s="28" t="s">
        <v>19</v>
      </c>
      <c r="D38" s="28" t="s">
        <v>19</v>
      </c>
      <c r="E38" s="28" t="s">
        <v>19</v>
      </c>
      <c r="F38" s="28" t="s">
        <v>19</v>
      </c>
      <c r="G38" s="13"/>
      <c r="H38" s="14"/>
    </row>
    <row r="39" spans="1:8" ht="16.5" customHeight="1" x14ac:dyDescent="0.3">
      <c r="B39" s="11">
        <f t="array" aca="1" ref="B39:H39" ca="1">Days+29+DATE(Calendar3Year,Calendar3MonthOption,1)-WEEKDAY(DATE(Calendar3Year,Calendar3MonthOption,1),WeekdayOption)</f>
        <v>45649</v>
      </c>
      <c r="C39" s="27">
        <f ca="1"/>
        <v>45650</v>
      </c>
      <c r="D39" s="27">
        <f ca="1"/>
        <v>45651</v>
      </c>
      <c r="E39" s="27">
        <f ca="1"/>
        <v>45652</v>
      </c>
      <c r="F39" s="27">
        <f ca="1"/>
        <v>45653</v>
      </c>
      <c r="G39" s="11">
        <f ca="1"/>
        <v>45654</v>
      </c>
      <c r="H39" s="12">
        <f ca="1"/>
        <v>45655</v>
      </c>
    </row>
    <row r="40" spans="1:8" ht="57" customHeight="1" x14ac:dyDescent="0.3">
      <c r="B40" s="13"/>
      <c r="C40" s="13"/>
      <c r="D40" s="13"/>
      <c r="E40" s="13"/>
      <c r="F40" s="13"/>
      <c r="G40" s="13"/>
      <c r="H40" s="16"/>
    </row>
    <row r="41" spans="1:8" ht="16.5" customHeight="1" x14ac:dyDescent="0.3">
      <c r="B41" s="11">
        <f t="array" aca="1" ref="B41:C41" ca="1">Days+36+DATE(Calendar3Year,Calendar3MonthOption,1)-WEEKDAY(DATE(Calendar3Year,Calendar3MonthOption,1),WeekdayOption)</f>
        <v>45656</v>
      </c>
      <c r="C41" s="11">
        <f ca="1"/>
        <v>45657</v>
      </c>
      <c r="D41" s="24" t="s">
        <v>0</v>
      </c>
      <c r="E41" s="24"/>
      <c r="F41" s="24"/>
      <c r="G41" s="24"/>
      <c r="H41" s="24"/>
    </row>
    <row r="42" spans="1:8" ht="63.75" customHeight="1" x14ac:dyDescent="0.3">
      <c r="B42" s="13"/>
      <c r="C42" s="13"/>
      <c r="D42" s="20"/>
      <c r="E42" s="20"/>
      <c r="F42" s="20"/>
      <c r="G42" s="20"/>
      <c r="H42" s="20"/>
    </row>
    <row r="43" spans="1:8" ht="54" customHeight="1" x14ac:dyDescent="0.7">
      <c r="A43" s="2"/>
      <c r="B43" s="1">
        <f ca="1">YEAR(DATE(Calendar3Year,Calendar3MonthOption+1,1))</f>
        <v>2025</v>
      </c>
      <c r="C43" s="19" t="s">
        <v>4</v>
      </c>
      <c r="D43" s="19"/>
      <c r="E43" s="19"/>
      <c r="F43" s="8"/>
      <c r="G43" s="8"/>
      <c r="H43" s="2"/>
    </row>
    <row r="44" spans="1:8" ht="14.25" customHeight="1" x14ac:dyDescent="0.3">
      <c r="A44" s="3"/>
      <c r="B44" s="6" t="str">
        <f ca="1">UPPER(TEXT(B45,"dddd"))</f>
        <v>ESMASPÄEV</v>
      </c>
      <c r="C44" s="7" t="str">
        <f t="shared" ref="C44" ca="1" si="8">UPPER(TEXT(C45,"dddd"))</f>
        <v>TEISIPÄEV</v>
      </c>
      <c r="D44" s="6" t="str">
        <f t="shared" ref="D44" ca="1" si="9">UPPER(TEXT(D45,"dddd"))</f>
        <v>KOLMAPÄEV</v>
      </c>
      <c r="E44" s="7" t="str">
        <f t="shared" ref="E44" ca="1" si="10">UPPER(TEXT(E45,"dddd"))</f>
        <v>NELJAPÄEV</v>
      </c>
      <c r="F44" s="6" t="str">
        <f t="shared" ref="F44" ca="1" si="11">UPPER(TEXT(F45,"dddd"))</f>
        <v>REEDE</v>
      </c>
      <c r="G44" s="7" t="str">
        <f t="shared" ref="G44" ca="1" si="12">UPPER(TEXT(G45,"dddd"))</f>
        <v>LAUPÄEV</v>
      </c>
      <c r="H44" s="6" t="str">
        <f t="shared" ref="H44" ca="1" si="13">UPPER(TEXT(H45,"dddd"))</f>
        <v>PÜHAPÄEV</v>
      </c>
    </row>
    <row r="45" spans="1:8" ht="16.5" customHeight="1" x14ac:dyDescent="0.3">
      <c r="B45" s="11">
        <f t="array" aca="1" ref="B45:H45" ca="1">Days+1+DATE(Calendar4Year,Calendar4MonthOption,1)-WEEKDAY(DATE(Calendar4Year,Calendar4MonthOption,1),WeekdayOption)</f>
        <v>45656</v>
      </c>
      <c r="C45" s="11">
        <f ca="1"/>
        <v>45657</v>
      </c>
      <c r="D45" s="11">
        <f ca="1"/>
        <v>45658</v>
      </c>
      <c r="E45" s="11">
        <f ca="1"/>
        <v>45659</v>
      </c>
      <c r="F45" s="11">
        <f ca="1"/>
        <v>45660</v>
      </c>
      <c r="G45" s="11">
        <f ca="1"/>
        <v>45661</v>
      </c>
      <c r="H45" s="12">
        <f ca="1"/>
        <v>45662</v>
      </c>
    </row>
    <row r="46" spans="1:8" ht="56.25" customHeight="1" x14ac:dyDescent="0.3">
      <c r="B46" s="13"/>
      <c r="C46" s="13"/>
      <c r="D46" s="13"/>
      <c r="E46" s="13"/>
      <c r="F46" s="13"/>
      <c r="G46" s="13"/>
      <c r="H46" s="14"/>
    </row>
    <row r="47" spans="1:8" ht="16.5" customHeight="1" x14ac:dyDescent="0.3">
      <c r="B47" s="11">
        <f t="array" aca="1" ref="B47:H47" ca="1">Days+8+DATE(Calendar4Year,Calendar4MonthOption,1)-WEEKDAY(DATE(Calendar4Year,Calendar4MonthOption,1),WeekdayOption)</f>
        <v>45663</v>
      </c>
      <c r="C47" s="11">
        <f ca="1"/>
        <v>45664</v>
      </c>
      <c r="D47" s="11">
        <f ca="1"/>
        <v>45665</v>
      </c>
      <c r="E47" s="11">
        <f ca="1"/>
        <v>45666</v>
      </c>
      <c r="F47" s="11">
        <f ca="1"/>
        <v>45667</v>
      </c>
      <c r="G47" s="11">
        <f ca="1"/>
        <v>45668</v>
      </c>
      <c r="H47" s="12">
        <f ca="1"/>
        <v>45669</v>
      </c>
    </row>
    <row r="48" spans="1:8" ht="56.25" customHeight="1" x14ac:dyDescent="0.3">
      <c r="B48" s="13"/>
      <c r="C48" s="13"/>
      <c r="D48" s="13"/>
      <c r="E48" s="13"/>
      <c r="F48" s="13"/>
      <c r="G48" s="13"/>
      <c r="H48" s="14"/>
    </row>
    <row r="49" spans="1:8" ht="16.5" customHeight="1" x14ac:dyDescent="0.3">
      <c r="B49" s="30">
        <f t="array" aca="1" ref="B49:H49" ca="1">Days+15+DATE(Calendar4Year,Calendar4MonthOption,1)-WEEKDAY(DATE(Calendar4Year,Calendar4MonthOption,1),WeekdayOption)</f>
        <v>45670</v>
      </c>
      <c r="C49" s="31">
        <f ca="1"/>
        <v>45671</v>
      </c>
      <c r="D49" s="31">
        <f ca="1"/>
        <v>45672</v>
      </c>
      <c r="E49" s="31">
        <f ca="1"/>
        <v>45673</v>
      </c>
      <c r="F49" s="31">
        <f ca="1"/>
        <v>45674</v>
      </c>
      <c r="G49" s="11">
        <f ca="1"/>
        <v>45675</v>
      </c>
      <c r="H49" s="12">
        <f ca="1"/>
        <v>45676</v>
      </c>
    </row>
    <row r="50" spans="1:8" ht="56.25" customHeight="1" x14ac:dyDescent="0.3">
      <c r="B50" s="26"/>
      <c r="C50" s="38" t="s">
        <v>20</v>
      </c>
      <c r="D50" s="38" t="s">
        <v>21</v>
      </c>
      <c r="E50" s="38" t="s">
        <v>22</v>
      </c>
      <c r="F50" s="28" t="s">
        <v>23</v>
      </c>
      <c r="G50" s="13"/>
      <c r="H50" s="14"/>
    </row>
    <row r="51" spans="1:8" ht="16.5" customHeight="1" x14ac:dyDescent="0.3">
      <c r="B51" s="31">
        <f t="array" aca="1" ref="B51:H51" ca="1">Days+22+DATE(Calendar4Year,Calendar4MonthOption,1)-WEEKDAY(DATE(Calendar4Year,Calendar4MonthOption,1),WeekdayOption)</f>
        <v>45677</v>
      </c>
      <c r="C51" s="31">
        <f ca="1"/>
        <v>45678</v>
      </c>
      <c r="D51" s="31">
        <f ca="1"/>
        <v>45679</v>
      </c>
      <c r="E51" s="31">
        <f ca="1"/>
        <v>45680</v>
      </c>
      <c r="F51" s="27">
        <f ca="1"/>
        <v>45681</v>
      </c>
      <c r="G51" s="11">
        <f ca="1"/>
        <v>45682</v>
      </c>
      <c r="H51" s="12">
        <f ca="1"/>
        <v>45683</v>
      </c>
    </row>
    <row r="52" spans="1:8" ht="56.25" customHeight="1" x14ac:dyDescent="0.3">
      <c r="B52" s="28" t="s">
        <v>24</v>
      </c>
      <c r="C52" s="38" t="s">
        <v>23</v>
      </c>
      <c r="D52" s="38" t="s">
        <v>23</v>
      </c>
      <c r="E52" s="38" t="s">
        <v>23</v>
      </c>
      <c r="F52" s="13"/>
      <c r="G52" s="13"/>
      <c r="H52" s="14"/>
    </row>
    <row r="53" spans="1:8" ht="16.5" customHeight="1" x14ac:dyDescent="0.3">
      <c r="B53" s="32">
        <f t="array" aca="1" ref="B53:H53" ca="1">Days+29+DATE(Calendar4Year,Calendar4MonthOption,1)-WEEKDAY(DATE(Calendar4Year,Calendar4MonthOption,1),WeekdayOption)</f>
        <v>45684</v>
      </c>
      <c r="C53" s="31">
        <f ca="1"/>
        <v>45685</v>
      </c>
      <c r="D53" s="31">
        <f ca="1"/>
        <v>45686</v>
      </c>
      <c r="E53" s="31">
        <f ca="1"/>
        <v>45687</v>
      </c>
      <c r="F53" s="31">
        <f ca="1"/>
        <v>45688</v>
      </c>
      <c r="G53" s="11">
        <f ca="1"/>
        <v>45689</v>
      </c>
      <c r="H53" s="12">
        <f ca="1"/>
        <v>45690</v>
      </c>
    </row>
    <row r="54" spans="1:8" ht="57" customHeight="1" x14ac:dyDescent="0.3">
      <c r="B54" s="26"/>
      <c r="C54" s="28" t="s">
        <v>25</v>
      </c>
      <c r="D54" s="28" t="s">
        <v>25</v>
      </c>
      <c r="E54" s="28" t="s">
        <v>25</v>
      </c>
      <c r="F54" s="28" t="s">
        <v>25</v>
      </c>
      <c r="G54" s="13"/>
      <c r="H54" s="16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45691</v>
      </c>
      <c r="C55" s="35">
        <f ca="1"/>
        <v>45692</v>
      </c>
      <c r="D55" s="39" t="s">
        <v>0</v>
      </c>
      <c r="E55" s="37"/>
      <c r="F55" s="37"/>
      <c r="G55" s="22"/>
      <c r="H55" s="22"/>
    </row>
    <row r="56" spans="1:8" ht="63.75" customHeight="1" x14ac:dyDescent="0.3">
      <c r="B56" s="9"/>
      <c r="C56" s="9"/>
      <c r="D56" s="20"/>
      <c r="E56" s="20"/>
      <c r="F56" s="20"/>
      <c r="G56" s="20"/>
      <c r="H56" s="20"/>
    </row>
    <row r="57" spans="1:8" ht="54" customHeight="1" x14ac:dyDescent="0.7">
      <c r="A57" s="2"/>
      <c r="B57" s="1">
        <f ca="1">YEAR(DATE(Calendar4Year,Calendar4MonthOption+1,1))</f>
        <v>2025</v>
      </c>
      <c r="C57" s="19" t="s">
        <v>5</v>
      </c>
      <c r="D57" s="19"/>
      <c r="E57" s="19"/>
      <c r="F57" s="8"/>
      <c r="G57" s="8"/>
      <c r="H57" s="2"/>
    </row>
    <row r="58" spans="1:8" ht="14.25" customHeight="1" x14ac:dyDescent="0.3">
      <c r="A58" s="3"/>
      <c r="B58" s="6" t="str">
        <f ca="1">UPPER(TEXT(B59,"dddd"))</f>
        <v>ESMASPÄEV</v>
      </c>
      <c r="C58" s="7" t="str">
        <f t="shared" ref="C58" ca="1" si="14">UPPER(TEXT(C59,"dddd"))</f>
        <v>TEISIPÄEV</v>
      </c>
      <c r="D58" s="6" t="str">
        <f t="shared" ref="D58" ca="1" si="15">UPPER(TEXT(D59,"dddd"))</f>
        <v>KOLMAPÄEV</v>
      </c>
      <c r="E58" s="7" t="str">
        <f t="shared" ref="E58" ca="1" si="16">UPPER(TEXT(E59,"dddd"))</f>
        <v>NELJAPÄEV</v>
      </c>
      <c r="F58" s="6" t="str">
        <f t="shared" ref="F58" ca="1" si="17">UPPER(TEXT(F59,"dddd"))</f>
        <v>REEDE</v>
      </c>
      <c r="G58" s="7" t="str">
        <f t="shared" ref="G58" ca="1" si="18">UPPER(TEXT(G59,"dddd"))</f>
        <v>LAUPÄEV</v>
      </c>
      <c r="H58" s="6" t="str">
        <f t="shared" ref="H58" ca="1" si="19">UPPER(TEXT(H59,"dddd"))</f>
        <v>PÜHAPÄEV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45684</v>
      </c>
      <c r="C59" s="4">
        <f ca="1"/>
        <v>45685</v>
      </c>
      <c r="D59" s="4">
        <f ca="1"/>
        <v>45686</v>
      </c>
      <c r="E59" s="4">
        <f ca="1"/>
        <v>45687</v>
      </c>
      <c r="F59" s="4">
        <f ca="1"/>
        <v>45688</v>
      </c>
      <c r="G59" s="11">
        <f ca="1"/>
        <v>45689</v>
      </c>
      <c r="H59" s="12">
        <f ca="1"/>
        <v>45690</v>
      </c>
    </row>
    <row r="60" spans="1:8" ht="56.25" customHeight="1" x14ac:dyDescent="0.3">
      <c r="B60" s="9"/>
      <c r="C60" s="9"/>
      <c r="D60" s="9"/>
      <c r="E60" s="9"/>
      <c r="F60" s="9"/>
      <c r="G60" s="13"/>
      <c r="H60" s="14"/>
    </row>
    <row r="61" spans="1:8" ht="16.5" customHeight="1" x14ac:dyDescent="0.3">
      <c r="B61" s="11">
        <f t="array" aca="1" ref="B61:H61" ca="1">Days+8+DATE(Calendar5Year,Calendar5MonthOption,1)-WEEKDAY(DATE(Calendar5Year,Calendar5MonthOption,1),WeekdayOption)</f>
        <v>45691</v>
      </c>
      <c r="C61" s="11">
        <f ca="1"/>
        <v>45692</v>
      </c>
      <c r="D61" s="11">
        <f ca="1"/>
        <v>45693</v>
      </c>
      <c r="E61" s="11">
        <f ca="1"/>
        <v>45694</v>
      </c>
      <c r="F61" s="11">
        <f ca="1"/>
        <v>45695</v>
      </c>
      <c r="G61" s="11">
        <f ca="1"/>
        <v>45696</v>
      </c>
      <c r="H61" s="12">
        <f ca="1"/>
        <v>45697</v>
      </c>
    </row>
    <row r="62" spans="1:8" ht="56.25" customHeight="1" x14ac:dyDescent="0.3">
      <c r="B62" s="13"/>
      <c r="C62" s="13"/>
      <c r="D62" s="13"/>
      <c r="E62" s="13"/>
      <c r="F62" s="13"/>
      <c r="G62" s="13"/>
      <c r="H62" s="14"/>
    </row>
    <row r="63" spans="1:8" ht="16.5" customHeight="1" x14ac:dyDescent="0.3">
      <c r="B63" s="30">
        <f t="array" aca="1" ref="B63:H63" ca="1">Days+15+DATE(Calendar5Year,Calendar5MonthOption,1)-WEEKDAY(DATE(Calendar5Year,Calendar5MonthOption,1),WeekdayOption)</f>
        <v>45698</v>
      </c>
      <c r="C63" s="31">
        <f ca="1"/>
        <v>45699</v>
      </c>
      <c r="D63" s="31">
        <f ca="1"/>
        <v>45700</v>
      </c>
      <c r="E63" s="31">
        <f ca="1"/>
        <v>45701</v>
      </c>
      <c r="F63" s="31">
        <f ca="1"/>
        <v>45702</v>
      </c>
      <c r="G63" s="11">
        <f ca="1"/>
        <v>45703</v>
      </c>
      <c r="H63" s="12">
        <f ca="1"/>
        <v>45704</v>
      </c>
    </row>
    <row r="64" spans="1:8" ht="56.25" customHeight="1" x14ac:dyDescent="0.3">
      <c r="B64" s="26"/>
      <c r="C64" s="28" t="s">
        <v>26</v>
      </c>
      <c r="D64" s="28" t="s">
        <v>26</v>
      </c>
      <c r="E64" s="28" t="s">
        <v>26</v>
      </c>
      <c r="F64" s="28" t="s">
        <v>26</v>
      </c>
      <c r="G64" s="13"/>
      <c r="H64" s="14"/>
    </row>
    <row r="65" spans="1:10" ht="16.5" customHeight="1" x14ac:dyDescent="0.3">
      <c r="B65" s="30">
        <f t="array" aca="1" ref="B65:H65" ca="1">Days+22+DATE(Calendar5Year,Calendar5MonthOption,1)-WEEKDAY(DATE(Calendar5Year,Calendar5MonthOption,1),WeekdayOption)</f>
        <v>45705</v>
      </c>
      <c r="C65" s="31">
        <f ca="1"/>
        <v>45706</v>
      </c>
      <c r="D65" s="31">
        <f ca="1"/>
        <v>45707</v>
      </c>
      <c r="E65" s="31">
        <f ca="1"/>
        <v>45708</v>
      </c>
      <c r="F65" s="27">
        <f ca="1"/>
        <v>45709</v>
      </c>
      <c r="G65" s="11">
        <f ca="1"/>
        <v>45710</v>
      </c>
      <c r="H65" s="12">
        <f ca="1"/>
        <v>45711</v>
      </c>
    </row>
    <row r="66" spans="1:10" ht="56.25" customHeight="1" x14ac:dyDescent="0.3">
      <c r="B66" s="26"/>
      <c r="C66" s="28" t="s">
        <v>27</v>
      </c>
      <c r="D66" s="28" t="s">
        <v>27</v>
      </c>
      <c r="E66" s="40" t="s">
        <v>27</v>
      </c>
      <c r="F66" s="13"/>
      <c r="G66" s="13"/>
      <c r="H66" s="14"/>
    </row>
    <row r="67" spans="1:10" ht="16.5" customHeight="1" x14ac:dyDescent="0.3">
      <c r="B67" s="11">
        <f t="array" aca="1" ref="B67:H67" ca="1">Days+29+DATE(Calendar5Year,Calendar5MonthOption,1)-WEEKDAY(DATE(Calendar5Year,Calendar5MonthOption,1),WeekdayOption)</f>
        <v>45712</v>
      </c>
      <c r="C67" s="27">
        <f ca="1"/>
        <v>45713</v>
      </c>
      <c r="D67" s="27">
        <f ca="1"/>
        <v>45714</v>
      </c>
      <c r="E67" s="27">
        <f ca="1"/>
        <v>45715</v>
      </c>
      <c r="F67" s="11">
        <f ca="1"/>
        <v>45716</v>
      </c>
      <c r="G67" s="11">
        <f ca="1"/>
        <v>45717</v>
      </c>
      <c r="H67" s="12">
        <f ca="1"/>
        <v>45718</v>
      </c>
    </row>
    <row r="68" spans="1:10" ht="57" customHeight="1" x14ac:dyDescent="0.3">
      <c r="B68" s="13"/>
      <c r="C68" s="13"/>
      <c r="D68" s="13"/>
      <c r="E68" s="13"/>
      <c r="F68" s="13"/>
      <c r="G68" s="13"/>
      <c r="H68" s="16"/>
    </row>
    <row r="69" spans="1:10" ht="16.5" customHeight="1" x14ac:dyDescent="0.3">
      <c r="B69" s="4">
        <f t="array" aca="1" ref="B69:C69" ca="1">Days+36+DATE(Calendar5Year,Calendar5MonthOption,1)-WEEKDAY(DATE(Calendar5Year,Calendar5MonthOption,1),WeekdayOption)</f>
        <v>45719</v>
      </c>
      <c r="C69" s="4">
        <f ca="1"/>
        <v>45720</v>
      </c>
      <c r="D69" s="21" t="s">
        <v>0</v>
      </c>
      <c r="E69" s="22"/>
      <c r="F69" s="22"/>
      <c r="G69" s="22"/>
      <c r="H69" s="22"/>
    </row>
    <row r="70" spans="1:10" ht="63.75" customHeight="1" x14ac:dyDescent="0.3">
      <c r="B70" s="9"/>
      <c r="C70" s="9"/>
      <c r="D70" s="20"/>
      <c r="E70" s="20"/>
      <c r="F70" s="20"/>
      <c r="G70" s="20"/>
      <c r="H70" s="20"/>
    </row>
    <row r="71" spans="1:10" ht="54" customHeight="1" x14ac:dyDescent="0.7">
      <c r="A71" s="2"/>
      <c r="B71" s="1">
        <f ca="1">YEAR(DATE(Calendar5Year,Calendar5MonthOption+1,1))</f>
        <v>2025</v>
      </c>
      <c r="C71" s="19" t="s">
        <v>6</v>
      </c>
      <c r="D71" s="19"/>
      <c r="E71" s="19"/>
      <c r="F71" s="8"/>
      <c r="G71" s="8"/>
      <c r="H71" s="2"/>
    </row>
    <row r="72" spans="1:10" ht="14.25" customHeight="1" x14ac:dyDescent="0.3">
      <c r="A72" s="3"/>
      <c r="B72" s="6" t="str">
        <f ca="1">UPPER(TEXT(B73,"dddd"))</f>
        <v>ESMASPÄEV</v>
      </c>
      <c r="C72" s="7" t="str">
        <f t="shared" ref="C72" ca="1" si="20">UPPER(TEXT(C73,"dddd"))</f>
        <v>TEISIPÄEV</v>
      </c>
      <c r="D72" s="6" t="str">
        <f t="shared" ref="D72" ca="1" si="21">UPPER(TEXT(D73,"dddd"))</f>
        <v>KOLMAPÄEV</v>
      </c>
      <c r="E72" s="7" t="str">
        <f t="shared" ref="E72" ca="1" si="22">UPPER(TEXT(E73,"dddd"))</f>
        <v>NELJAPÄEV</v>
      </c>
      <c r="F72" s="6" t="str">
        <f t="shared" ref="F72" ca="1" si="23">UPPER(TEXT(F73,"dddd"))</f>
        <v>REEDE</v>
      </c>
      <c r="G72" s="7" t="str">
        <f t="shared" ref="G72" ca="1" si="24">UPPER(TEXT(G73,"dddd"))</f>
        <v>LAUPÄEV</v>
      </c>
      <c r="H72" s="6" t="str">
        <f t="shared" ref="H72" ca="1" si="25">UPPER(TEXT(H73,"dddd"))</f>
        <v>PÜHAPÄEV</v>
      </c>
    </row>
    <row r="73" spans="1:10" ht="16.5" customHeight="1" x14ac:dyDescent="0.3">
      <c r="B73" s="4">
        <f t="array" aca="1" ref="B73:H73" ca="1">Days+1+DATE(Calendar6Year,Calendar6MonthOption,1)-WEEKDAY(DATE(Calendar6Year,Calendar6MonthOption,1),WeekdayOption)</f>
        <v>45712</v>
      </c>
      <c r="C73" s="4">
        <f ca="1"/>
        <v>45713</v>
      </c>
      <c r="D73" s="4">
        <f ca="1"/>
        <v>45714</v>
      </c>
      <c r="E73" s="4">
        <f ca="1"/>
        <v>45715</v>
      </c>
      <c r="F73" s="4">
        <f ca="1"/>
        <v>45716</v>
      </c>
      <c r="G73" s="11">
        <f ca="1"/>
        <v>45717</v>
      </c>
      <c r="H73" s="12">
        <f ca="1"/>
        <v>45718</v>
      </c>
    </row>
    <row r="74" spans="1:10" ht="56.25" customHeight="1" x14ac:dyDescent="0.3">
      <c r="B74" s="9"/>
      <c r="C74" s="9"/>
      <c r="D74" s="9"/>
      <c r="E74" s="9"/>
      <c r="F74" s="9"/>
      <c r="G74" s="13"/>
      <c r="H74" s="14"/>
    </row>
    <row r="75" spans="1:10" ht="16.5" customHeight="1" x14ac:dyDescent="0.3">
      <c r="B75" s="31">
        <f t="array" aca="1" ref="B75:H75" ca="1">Days+8+DATE(Calendar6Year,Calendar6MonthOption,1)-WEEKDAY(DATE(Calendar6Year,Calendar6MonthOption,1),WeekdayOption)</f>
        <v>45719</v>
      </c>
      <c r="C75" s="31">
        <f ca="1"/>
        <v>45720</v>
      </c>
      <c r="D75" s="31">
        <f ca="1"/>
        <v>45721</v>
      </c>
      <c r="E75" s="31">
        <f ca="1"/>
        <v>45722</v>
      </c>
      <c r="F75" s="31">
        <f ca="1"/>
        <v>45723</v>
      </c>
      <c r="G75" s="11">
        <f ca="1"/>
        <v>45724</v>
      </c>
      <c r="H75" s="12">
        <f ca="1"/>
        <v>45725</v>
      </c>
    </row>
    <row r="76" spans="1:10" ht="56.25" customHeight="1" x14ac:dyDescent="0.3">
      <c r="B76" s="28" t="s">
        <v>27</v>
      </c>
      <c r="C76" s="28" t="s">
        <v>28</v>
      </c>
      <c r="D76" s="28" t="s">
        <v>29</v>
      </c>
      <c r="E76" s="28" t="s">
        <v>30</v>
      </c>
      <c r="F76" s="28" t="s">
        <v>30</v>
      </c>
      <c r="G76" s="13"/>
      <c r="H76" s="14"/>
    </row>
    <row r="77" spans="1:10" ht="16.5" customHeight="1" x14ac:dyDescent="0.3">
      <c r="B77" s="32">
        <f t="array" aca="1" ref="B77:H77" ca="1">Days+15+DATE(Calendar6Year,Calendar6MonthOption,1)-WEEKDAY(DATE(Calendar6Year,Calendar6MonthOption,1),WeekdayOption)</f>
        <v>45726</v>
      </c>
      <c r="C77" s="31">
        <f ca="1"/>
        <v>45727</v>
      </c>
      <c r="D77" s="31">
        <f ca="1"/>
        <v>45728</v>
      </c>
      <c r="E77" s="31">
        <f ca="1"/>
        <v>45729</v>
      </c>
      <c r="F77" s="31">
        <f ca="1"/>
        <v>45730</v>
      </c>
      <c r="G77" s="11">
        <f ca="1"/>
        <v>45731</v>
      </c>
      <c r="H77" s="12">
        <f ca="1"/>
        <v>45732</v>
      </c>
    </row>
    <row r="78" spans="1:10" ht="56.25" customHeight="1" x14ac:dyDescent="0.3">
      <c r="B78" s="26"/>
      <c r="C78" s="28" t="s">
        <v>31</v>
      </c>
      <c r="D78" s="28" t="s">
        <v>32</v>
      </c>
      <c r="E78" s="28" t="s">
        <v>31</v>
      </c>
      <c r="F78" s="28" t="s">
        <v>31</v>
      </c>
      <c r="G78" s="13"/>
      <c r="H78" s="14"/>
    </row>
    <row r="79" spans="1:10" ht="16.5" customHeight="1" x14ac:dyDescent="0.3">
      <c r="B79" s="30">
        <f t="array" aca="1" ref="B79:H79" ca="1">Days+22+DATE(Calendar6Year,Calendar6MonthOption,1)-WEEKDAY(DATE(Calendar6Year,Calendar6MonthOption,1),WeekdayOption)</f>
        <v>45733</v>
      </c>
      <c r="C79" s="31">
        <f ca="1"/>
        <v>45734</v>
      </c>
      <c r="D79" s="31">
        <f ca="1"/>
        <v>45735</v>
      </c>
      <c r="E79" s="31">
        <f ca="1"/>
        <v>45736</v>
      </c>
      <c r="F79" s="31">
        <f ca="1"/>
        <v>45737</v>
      </c>
      <c r="G79" s="11">
        <f ca="1"/>
        <v>45738</v>
      </c>
      <c r="H79" s="12">
        <f ca="1"/>
        <v>45739</v>
      </c>
    </row>
    <row r="80" spans="1:10" ht="56.25" customHeight="1" x14ac:dyDescent="0.3">
      <c r="B80" s="26"/>
      <c r="C80" s="28" t="s">
        <v>33</v>
      </c>
      <c r="D80" s="41" t="s">
        <v>33</v>
      </c>
      <c r="E80" s="41" t="s">
        <v>33</v>
      </c>
      <c r="F80" s="41" t="s">
        <v>33</v>
      </c>
      <c r="G80" s="13"/>
      <c r="H80" s="14"/>
      <c r="J80" s="18"/>
    </row>
    <row r="81" spans="1:8" ht="16.5" customHeight="1" x14ac:dyDescent="0.3">
      <c r="B81" s="30">
        <f t="array" aca="1" ref="B81:H81" ca="1">Days+29+DATE(Calendar6Year,Calendar6MonthOption,1)-WEEKDAY(DATE(Calendar6Year,Calendar6MonthOption,1),WeekdayOption)</f>
        <v>45740</v>
      </c>
      <c r="C81" s="31">
        <f ca="1"/>
        <v>45741</v>
      </c>
      <c r="D81" s="31">
        <f ca="1"/>
        <v>45742</v>
      </c>
      <c r="E81" s="31">
        <f ca="1"/>
        <v>45743</v>
      </c>
      <c r="F81" s="31">
        <f ca="1"/>
        <v>45744</v>
      </c>
      <c r="G81" s="11">
        <f ca="1"/>
        <v>45745</v>
      </c>
      <c r="H81" s="12">
        <f ca="1"/>
        <v>45746</v>
      </c>
    </row>
    <row r="82" spans="1:8" ht="57" customHeight="1" x14ac:dyDescent="0.3">
      <c r="B82" s="26"/>
      <c r="C82" s="42" t="s">
        <v>44</v>
      </c>
      <c r="D82" s="42" t="s">
        <v>44</v>
      </c>
      <c r="E82" s="42" t="s">
        <v>44</v>
      </c>
      <c r="F82" s="42" t="s">
        <v>44</v>
      </c>
      <c r="G82" s="13"/>
      <c r="H82" s="16"/>
    </row>
    <row r="83" spans="1:8" ht="16.5" customHeight="1" x14ac:dyDescent="0.3">
      <c r="B83" s="4">
        <f t="array" aca="1" ref="B83:C83" ca="1">Days+36+DATE(Calendar6Year,Calendar6MonthOption,1)-WEEKDAY(DATE(Calendar6Year,Calendar6MonthOption,1),WeekdayOption)</f>
        <v>45747</v>
      </c>
      <c r="C83" s="35">
        <f ca="1"/>
        <v>45748</v>
      </c>
      <c r="D83" s="39" t="s">
        <v>0</v>
      </c>
      <c r="E83" s="37"/>
      <c r="F83" s="37"/>
      <c r="G83" s="22"/>
      <c r="H83" s="22"/>
    </row>
    <row r="84" spans="1:8" ht="63.75" customHeight="1" x14ac:dyDescent="0.3">
      <c r="B84" s="9"/>
      <c r="C84" s="9"/>
      <c r="D84" s="20"/>
      <c r="E84" s="20"/>
      <c r="F84" s="20"/>
      <c r="G84" s="20"/>
      <c r="H84" s="20"/>
    </row>
    <row r="85" spans="1:8" ht="54" customHeight="1" x14ac:dyDescent="0.7">
      <c r="A85" s="2"/>
      <c r="B85" s="1">
        <f ca="1">YEAR(DATE(Calendar6Year,Calendar6MonthOption+1,1))</f>
        <v>2025</v>
      </c>
      <c r="C85" s="19" t="s">
        <v>7</v>
      </c>
      <c r="D85" s="19"/>
      <c r="E85" s="19"/>
      <c r="F85" s="8"/>
      <c r="G85" s="8"/>
      <c r="H85" s="2"/>
    </row>
    <row r="86" spans="1:8" ht="14.25" customHeight="1" x14ac:dyDescent="0.3">
      <c r="A86" s="3"/>
      <c r="B86" s="6" t="str">
        <f ca="1">UPPER(TEXT(B87,"dddd"))</f>
        <v>ESMASPÄEV</v>
      </c>
      <c r="C86" s="7" t="str">
        <f t="shared" ref="C86" ca="1" si="26">UPPER(TEXT(C87,"dddd"))</f>
        <v>TEISIPÄEV</v>
      </c>
      <c r="D86" s="6" t="str">
        <f t="shared" ref="D86" ca="1" si="27">UPPER(TEXT(D87,"dddd"))</f>
        <v>KOLMAPÄEV</v>
      </c>
      <c r="E86" s="7" t="str">
        <f t="shared" ref="E86" ca="1" si="28">UPPER(TEXT(E87,"dddd"))</f>
        <v>NELJAPÄEV</v>
      </c>
      <c r="F86" s="6" t="str">
        <f t="shared" ref="F86" ca="1" si="29">UPPER(TEXT(F87,"dddd"))</f>
        <v>REEDE</v>
      </c>
      <c r="G86" s="7" t="str">
        <f t="shared" ref="G86" ca="1" si="30">UPPER(TEXT(G87,"dddd"))</f>
        <v>LAUPÄEV</v>
      </c>
      <c r="H86" s="6" t="str">
        <f t="shared" ref="H86" ca="1" si="31">UPPER(TEXT(H87,"dddd"))</f>
        <v>PÜHAPÄEV</v>
      </c>
    </row>
    <row r="87" spans="1:8" ht="16.5" customHeight="1" x14ac:dyDescent="0.3">
      <c r="B87" s="4">
        <f t="array" aca="1" ref="B87:H87" ca="1">Days+1+DATE(Calendar7Year,Calendar7MonthOption,1)-WEEKDAY(DATE(Calendar7Year,Calendar7MonthOption,1),WeekdayOption)</f>
        <v>45747</v>
      </c>
      <c r="C87" s="11">
        <f ca="1"/>
        <v>45748</v>
      </c>
      <c r="D87" s="11">
        <f ca="1"/>
        <v>45749</v>
      </c>
      <c r="E87" s="11">
        <f ca="1"/>
        <v>45750</v>
      </c>
      <c r="F87" s="11">
        <f ca="1"/>
        <v>45751</v>
      </c>
      <c r="G87" s="11">
        <f ca="1"/>
        <v>45752</v>
      </c>
      <c r="H87" s="12">
        <f ca="1"/>
        <v>45753</v>
      </c>
    </row>
    <row r="88" spans="1:8" ht="56.25" customHeight="1" x14ac:dyDescent="0.3">
      <c r="B88" s="9"/>
      <c r="C88" s="13"/>
      <c r="D88" s="13"/>
      <c r="E88" s="13"/>
      <c r="F88" s="13"/>
      <c r="G88" s="13"/>
      <c r="H88" s="14"/>
    </row>
    <row r="89" spans="1:8" ht="16.5" customHeight="1" x14ac:dyDescent="0.3">
      <c r="B89" s="30">
        <f t="array" aca="1" ref="B89:H89" ca="1">Days+8+DATE(Calendar7Year,Calendar7MonthOption,1)-WEEKDAY(DATE(Calendar7Year,Calendar7MonthOption,1),WeekdayOption)</f>
        <v>45754</v>
      </c>
      <c r="C89" s="31">
        <f ca="1"/>
        <v>45755</v>
      </c>
      <c r="D89" s="31">
        <f ca="1"/>
        <v>45756</v>
      </c>
      <c r="E89" s="31">
        <f ca="1"/>
        <v>45757</v>
      </c>
      <c r="F89" s="31">
        <f ca="1"/>
        <v>45758</v>
      </c>
      <c r="G89" s="11">
        <f ca="1"/>
        <v>45759</v>
      </c>
      <c r="H89" s="12">
        <f ca="1"/>
        <v>45760</v>
      </c>
    </row>
    <row r="90" spans="1:8" ht="56.25" customHeight="1" x14ac:dyDescent="0.3">
      <c r="B90" s="26"/>
      <c r="C90" s="38" t="s">
        <v>34</v>
      </c>
      <c r="D90" s="38" t="s">
        <v>35</v>
      </c>
      <c r="E90" s="38" t="s">
        <v>34</v>
      </c>
      <c r="F90" s="28" t="s">
        <v>34</v>
      </c>
      <c r="G90" s="13"/>
      <c r="H90" s="14"/>
    </row>
    <row r="91" spans="1:8" ht="16.5" customHeight="1" x14ac:dyDescent="0.3">
      <c r="B91" s="31">
        <f t="array" aca="1" ref="B91:H91" ca="1">Days+15+DATE(Calendar7Year,Calendar7MonthOption,1)-WEEKDAY(DATE(Calendar7Year,Calendar7MonthOption,1),WeekdayOption)</f>
        <v>45761</v>
      </c>
      <c r="C91" s="31">
        <f ca="1"/>
        <v>45762</v>
      </c>
      <c r="D91" s="31">
        <f ca="1"/>
        <v>45763</v>
      </c>
      <c r="E91" s="31">
        <f ca="1"/>
        <v>45764</v>
      </c>
      <c r="F91" s="27">
        <f ca="1"/>
        <v>45765</v>
      </c>
      <c r="G91" s="11">
        <f ca="1"/>
        <v>45766</v>
      </c>
      <c r="H91" s="12">
        <f ca="1"/>
        <v>45767</v>
      </c>
    </row>
    <row r="92" spans="1:8" ht="56.25" customHeight="1" x14ac:dyDescent="0.3">
      <c r="B92" s="28" t="s">
        <v>36</v>
      </c>
      <c r="C92" s="28" t="s">
        <v>37</v>
      </c>
      <c r="D92" s="28" t="s">
        <v>38</v>
      </c>
      <c r="E92" s="28" t="s">
        <v>37</v>
      </c>
      <c r="F92" s="17" t="s">
        <v>39</v>
      </c>
      <c r="G92" s="13"/>
      <c r="H92" s="14"/>
    </row>
    <row r="93" spans="1:8" ht="16.5" customHeight="1" x14ac:dyDescent="0.3">
      <c r="B93" s="27">
        <f t="array" aca="1" ref="B93:H93" ca="1">Days+22+DATE(Calendar7Year,Calendar7MonthOption,1)-WEEKDAY(DATE(Calendar7Year,Calendar7MonthOption,1),WeekdayOption)</f>
        <v>45768</v>
      </c>
      <c r="C93" s="27">
        <f ca="1"/>
        <v>45769</v>
      </c>
      <c r="D93" s="27">
        <f ca="1"/>
        <v>45770</v>
      </c>
      <c r="E93" s="27">
        <f ca="1"/>
        <v>45771</v>
      </c>
      <c r="F93" s="11">
        <f ca="1"/>
        <v>45772</v>
      </c>
      <c r="G93" s="11">
        <f ca="1"/>
        <v>45773</v>
      </c>
      <c r="H93" s="12">
        <f ca="1"/>
        <v>45774</v>
      </c>
    </row>
    <row r="94" spans="1:8" ht="56.25" customHeight="1" x14ac:dyDescent="0.3">
      <c r="B94" s="13"/>
      <c r="C94" s="13"/>
      <c r="D94" s="13"/>
      <c r="E94" s="13"/>
      <c r="F94" s="13"/>
      <c r="G94" s="13"/>
      <c r="H94" s="14"/>
    </row>
    <row r="95" spans="1:8" ht="16.5" customHeight="1" x14ac:dyDescent="0.3">
      <c r="B95" s="11">
        <f t="array" aca="1" ref="B95:H95" ca="1">Days+29+DATE(Calendar7Year,Calendar7MonthOption,1)-WEEKDAY(DATE(Calendar7Year,Calendar7MonthOption,1),WeekdayOption)</f>
        <v>45775</v>
      </c>
      <c r="C95" s="11">
        <f ca="1"/>
        <v>45776</v>
      </c>
      <c r="D95" s="11">
        <f ca="1"/>
        <v>45777</v>
      </c>
      <c r="E95" s="11">
        <f ca="1"/>
        <v>45778</v>
      </c>
      <c r="F95" s="11">
        <f ca="1"/>
        <v>45779</v>
      </c>
      <c r="G95" s="11">
        <f ca="1"/>
        <v>45780</v>
      </c>
      <c r="H95" s="12">
        <f ca="1"/>
        <v>45781</v>
      </c>
    </row>
    <row r="96" spans="1:8" ht="57" customHeight="1" x14ac:dyDescent="0.3">
      <c r="B96" s="13"/>
      <c r="C96" s="13"/>
      <c r="D96" s="13"/>
      <c r="E96" s="13"/>
      <c r="F96" s="13"/>
      <c r="G96" s="13"/>
      <c r="H96" s="16"/>
    </row>
    <row r="97" spans="1:8" ht="16.5" customHeight="1" x14ac:dyDescent="0.3">
      <c r="B97" s="4">
        <f t="array" aca="1" ref="B97:C97" ca="1">Days+36+DATE(Calendar7Year,Calendar7MonthOption,1)-WEEKDAY(DATE(Calendar7Year,Calendar7MonthOption,1),WeekdayOption)</f>
        <v>45782</v>
      </c>
      <c r="C97" s="4">
        <f ca="1"/>
        <v>45783</v>
      </c>
      <c r="D97" s="21" t="s">
        <v>0</v>
      </c>
      <c r="E97" s="22"/>
      <c r="F97" s="22"/>
      <c r="G97" s="22"/>
      <c r="H97" s="22"/>
    </row>
    <row r="98" spans="1:8" ht="63.75" customHeight="1" x14ac:dyDescent="0.3">
      <c r="B98" s="9"/>
      <c r="C98" s="9"/>
      <c r="D98" s="20"/>
      <c r="E98" s="20"/>
      <c r="F98" s="20"/>
      <c r="G98" s="20"/>
      <c r="H98" s="20"/>
    </row>
    <row r="99" spans="1:8" ht="54" customHeight="1" x14ac:dyDescent="0.7">
      <c r="A99" s="2"/>
      <c r="B99" s="1">
        <f ca="1">YEAR(DATE(Calendar7Year,Calendar7MonthOption+1,1))</f>
        <v>2025</v>
      </c>
      <c r="C99" s="19" t="s">
        <v>43</v>
      </c>
      <c r="D99" s="19"/>
      <c r="E99" s="19"/>
      <c r="F99" s="8"/>
      <c r="G99" s="8"/>
      <c r="H99" s="2"/>
    </row>
    <row r="100" spans="1:8" ht="14.25" customHeight="1" x14ac:dyDescent="0.3">
      <c r="A100" s="3"/>
      <c r="B100" s="6" t="str">
        <f ca="1">UPPER(TEXT(B101,"dddd"))</f>
        <v>ESMASPÄEV</v>
      </c>
      <c r="C100" s="7" t="str">
        <f t="shared" ref="C100" ca="1" si="32">UPPER(TEXT(C101,"dddd"))</f>
        <v>TEISIPÄEV</v>
      </c>
      <c r="D100" s="6" t="str">
        <f t="shared" ref="D100" ca="1" si="33">UPPER(TEXT(D101,"dddd"))</f>
        <v>KOLMAPÄEV</v>
      </c>
      <c r="E100" s="7" t="str">
        <f t="shared" ref="E100" ca="1" si="34">UPPER(TEXT(E101,"dddd"))</f>
        <v>NELJAPÄEV</v>
      </c>
      <c r="F100" s="6" t="str">
        <f t="shared" ref="F100" ca="1" si="35">UPPER(TEXT(F101,"dddd"))</f>
        <v>REEDE</v>
      </c>
      <c r="G100" s="7" t="str">
        <f t="shared" ref="G100" ca="1" si="36">UPPER(TEXT(G101,"dddd"))</f>
        <v>LAUPÄEV</v>
      </c>
      <c r="H100" s="6" t="str">
        <f t="shared" ref="H100" ca="1" si="37">UPPER(TEXT(H101,"dddd"))</f>
        <v>PÜHAPÄEV</v>
      </c>
    </row>
    <row r="101" spans="1:8" ht="16.5" customHeight="1" x14ac:dyDescent="0.3">
      <c r="B101" s="11">
        <f t="array" aca="1" ref="B101:H101" ca="1">Days+1+DATE(Calendar8Year,Calendar8MonthOption,1)-WEEKDAY(DATE(Calendar8Year,Calendar8MonthOption,1),WeekdayOption)</f>
        <v>45775</v>
      </c>
      <c r="C101" s="11">
        <f ca="1"/>
        <v>45776</v>
      </c>
      <c r="D101" s="11">
        <f ca="1"/>
        <v>45777</v>
      </c>
      <c r="E101" s="11">
        <f ca="1"/>
        <v>45778</v>
      </c>
      <c r="F101" s="11">
        <f ca="1"/>
        <v>45779</v>
      </c>
      <c r="G101" s="11">
        <f ca="1"/>
        <v>45780</v>
      </c>
      <c r="H101" s="12">
        <f ca="1"/>
        <v>45781</v>
      </c>
    </row>
    <row r="102" spans="1:8" ht="56.25" customHeight="1" x14ac:dyDescent="0.3">
      <c r="B102" s="13"/>
      <c r="C102" s="13"/>
      <c r="D102" s="13"/>
      <c r="E102" s="13"/>
      <c r="F102" s="13"/>
      <c r="G102" s="13"/>
      <c r="H102" s="14"/>
    </row>
    <row r="103" spans="1:8" ht="16.5" customHeight="1" x14ac:dyDescent="0.3">
      <c r="B103" s="30">
        <f t="array" aca="1" ref="B103:H103" ca="1">Days+8+DATE(Calendar8Year,Calendar8MonthOption,1)-WEEKDAY(DATE(Calendar8Year,Calendar8MonthOption,1),WeekdayOption)</f>
        <v>45782</v>
      </c>
      <c r="C103" s="31">
        <f ca="1"/>
        <v>45783</v>
      </c>
      <c r="D103" s="31">
        <f ca="1"/>
        <v>45784</v>
      </c>
      <c r="E103" s="31">
        <f ca="1"/>
        <v>45785</v>
      </c>
      <c r="F103" s="31">
        <f ca="1"/>
        <v>45786</v>
      </c>
      <c r="G103" s="11">
        <f ca="1"/>
        <v>45787</v>
      </c>
      <c r="H103" s="12">
        <f ca="1"/>
        <v>45788</v>
      </c>
    </row>
    <row r="104" spans="1:8" ht="56.25" customHeight="1" x14ac:dyDescent="0.3">
      <c r="B104" s="26"/>
      <c r="C104" s="28" t="s">
        <v>40</v>
      </c>
      <c r="D104" s="28" t="s">
        <v>40</v>
      </c>
      <c r="E104" s="28" t="s">
        <v>41</v>
      </c>
      <c r="F104" s="28" t="s">
        <v>41</v>
      </c>
      <c r="G104" s="13"/>
      <c r="H104" s="14"/>
    </row>
    <row r="105" spans="1:8" ht="16.5" customHeight="1" x14ac:dyDescent="0.3">
      <c r="B105" s="11">
        <f t="array" aca="1" ref="B105:H105" ca="1">Days+15+DATE(Calendar8Year,Calendar8MonthOption,1)-WEEKDAY(DATE(Calendar8Year,Calendar8MonthOption,1),WeekdayOption)</f>
        <v>45789</v>
      </c>
      <c r="C105" s="27">
        <f ca="1"/>
        <v>45790</v>
      </c>
      <c r="D105" s="27">
        <f ca="1"/>
        <v>45791</v>
      </c>
      <c r="E105" s="32">
        <f ca="1"/>
        <v>45792</v>
      </c>
      <c r="F105" s="43">
        <f ca="1"/>
        <v>45793</v>
      </c>
      <c r="G105" s="11">
        <f ca="1"/>
        <v>45794</v>
      </c>
      <c r="H105" s="12">
        <f ca="1"/>
        <v>45795</v>
      </c>
    </row>
    <row r="106" spans="1:8" ht="56.25" customHeight="1" x14ac:dyDescent="0.3">
      <c r="B106" s="13"/>
      <c r="C106" s="13"/>
      <c r="D106" s="13"/>
      <c r="E106" s="26"/>
      <c r="F106" s="44" t="s">
        <v>8</v>
      </c>
      <c r="G106" s="13"/>
      <c r="H106" s="14"/>
    </row>
    <row r="107" spans="1:8" ht="16.5" customHeight="1" x14ac:dyDescent="0.3">
      <c r="B107" s="11">
        <f t="array" aca="1" ref="B107:H107" ca="1">Days+22+DATE(Calendar8Year,Calendar8MonthOption,1)-WEEKDAY(DATE(Calendar8Year,Calendar8MonthOption,1),WeekdayOption)</f>
        <v>45796</v>
      </c>
      <c r="C107" s="11">
        <f ca="1"/>
        <v>45797</v>
      </c>
      <c r="D107" s="11">
        <f ca="1"/>
        <v>45798</v>
      </c>
      <c r="E107" s="11">
        <f ca="1"/>
        <v>45799</v>
      </c>
      <c r="F107" s="27">
        <f ca="1"/>
        <v>45800</v>
      </c>
      <c r="G107" s="11">
        <f ca="1"/>
        <v>45801</v>
      </c>
      <c r="H107" s="12">
        <f ca="1"/>
        <v>45802</v>
      </c>
    </row>
    <row r="108" spans="1:8" ht="56.25" customHeight="1" x14ac:dyDescent="0.3">
      <c r="B108" s="13"/>
      <c r="C108" s="13"/>
      <c r="D108" s="13"/>
      <c r="E108" s="13"/>
      <c r="F108" s="13"/>
      <c r="G108" s="13"/>
      <c r="H108" s="14"/>
    </row>
    <row r="109" spans="1:8" ht="16.5" customHeight="1" x14ac:dyDescent="0.3">
      <c r="B109" s="11">
        <f t="array" aca="1" ref="B109:H109" ca="1">Days+29+DATE(Calendar8Year,Calendar8MonthOption,1)-WEEKDAY(DATE(Calendar8Year,Calendar8MonthOption,1),WeekdayOption)</f>
        <v>45803</v>
      </c>
      <c r="C109" s="11">
        <f ca="1"/>
        <v>45804</v>
      </c>
      <c r="D109" s="11">
        <f ca="1"/>
        <v>45805</v>
      </c>
      <c r="E109" s="11">
        <f ca="1"/>
        <v>45806</v>
      </c>
      <c r="F109" s="11">
        <f ca="1"/>
        <v>45807</v>
      </c>
      <c r="G109" s="11">
        <f ca="1"/>
        <v>45808</v>
      </c>
      <c r="H109" s="12">
        <f ca="1"/>
        <v>45809</v>
      </c>
    </row>
    <row r="110" spans="1:8" ht="63.75" customHeight="1" x14ac:dyDescent="0.3">
      <c r="B110" s="9"/>
      <c r="C110" s="9"/>
      <c r="D110" s="20"/>
      <c r="E110" s="20"/>
      <c r="F110" s="20"/>
      <c r="G110" s="20"/>
      <c r="H110" s="20"/>
    </row>
  </sheetData>
  <mergeCells count="23"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10:H110"/>
    <mergeCell ref="D97:H97"/>
    <mergeCell ref="D84:H84"/>
    <mergeCell ref="D98:H98"/>
  </mergeCells>
  <phoneticPr fontId="3" type="noConversion"/>
  <conditionalFormatting sqref="B3:H3 B5:H5 B7:H7 B9:H9 B11:H11 B13:C13">
    <cfRule type="expression" dxfId="7" priority="38">
      <formula>MONTH(B3)&lt;&gt;Calendar1MonthOption</formula>
    </cfRule>
  </conditionalFormatting>
  <conditionalFormatting sqref="B17:H17 B19:H19 B21:H21 B23:H23 B25:H25 B27:C27">
    <cfRule type="expression" dxfId="6" priority="27">
      <formula>MONTH(B17)&lt;&gt;Calendar2MonthOption</formula>
    </cfRule>
  </conditionalFormatting>
  <conditionalFormatting sqref="B31:H31 B33:H33 B35:H35 B37:H37 B39:H39 B41:C41">
    <cfRule type="expression" dxfId="5" priority="25">
      <formula>MONTH(B31)&lt;&gt;Calendar3MonthOption</formula>
    </cfRule>
  </conditionalFormatting>
  <conditionalFormatting sqref="B45:H45 B47:H47 B49:H49 B51:H51 B53:H53 B55:C55">
    <cfRule type="expression" dxfId="4" priority="23">
      <formula>MONTH(B45)&lt;&gt;Calendar4MonthOption</formula>
    </cfRule>
  </conditionalFormatting>
  <conditionalFormatting sqref="B59:H59 B61:H61 B63:H63 B65:H65 B67:H67 B69:C69">
    <cfRule type="expression" dxfId="3" priority="21">
      <formula>MONTH(B59)&lt;&gt;Calendar5MonthOption</formula>
    </cfRule>
  </conditionalFormatting>
  <conditionalFormatting sqref="B73:H73 B75:H75 B77:H77 B79:H79 B81:H81 B83:C83">
    <cfRule type="expression" dxfId="2" priority="19">
      <formula>MONTH(B73)&lt;&gt;Calendar6MonthOption</formula>
    </cfRule>
  </conditionalFormatting>
  <conditionalFormatting sqref="B87:H87 B89:H89 B91:H91 B93:H93 B95:H95 B97:C97">
    <cfRule type="expression" dxfId="1" priority="17">
      <formula>MONTH(B87)&lt;&gt;Calendar7MonthOption</formula>
    </cfRule>
  </conditionalFormatting>
  <conditionalFormatting sqref="B101:H101 B103:H103 B105:H105 B107:H107 B109:H109">
    <cfRule type="expression" dxfId="0" priority="15">
      <formula>MONTH(B101)&lt;&gt;Calendar8MonthOption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" xr:uid="{00000000-0002-0000-0000-00000E000000}"/>
    <dataValidation allowBlank="1" showInputMessage="1" showErrorMessage="1" prompt="Calendar month is automatically updated based on the month selected in cell C1" sqref="C29:E29 C43:E43 C57:E57 C71:E71 C85:E85 C99:E99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7" manualBreakCount="7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Academic Calendar 24-25.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'Academic Calendar 24-25.'!Print_Area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Liina</dc:creator>
  <cp:lastModifiedBy>Liina</cp:lastModifiedBy>
  <dcterms:created xsi:type="dcterms:W3CDTF">2018-02-18T23:49:08Z</dcterms:created>
  <dcterms:modified xsi:type="dcterms:W3CDTF">2024-10-11T09:42:25Z</dcterms:modified>
</cp:coreProperties>
</file>